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Hanyk" reservationPassword="0"/>
  <workbookPr/>
  <bookViews>
    <workbookView xWindow="240" yWindow="120" windowWidth="14940" windowHeight="9225" activeTab="0"/>
  </bookViews>
  <sheets>
    <sheet name="Rekapitulace" sheetId="1" r:id="rId1"/>
    <sheet name="SO000" sheetId="2" r:id="rId2"/>
    <sheet name="SO001" sheetId="3" r:id="rId3"/>
    <sheet name="SO002" sheetId="4" r:id="rId4"/>
    <sheet name="SO003" sheetId="5" r:id="rId5"/>
    <sheet name="SO004" sheetId="6" r:id="rId6"/>
    <sheet name="SO101" sheetId="7" r:id="rId7"/>
    <sheet name="SO101.1" sheetId="8" r:id="rId8"/>
    <sheet name="SO102a" sheetId="9" r:id="rId9"/>
    <sheet name="SO102b" sheetId="10" r:id="rId10"/>
    <sheet name="SO103" sheetId="11" r:id="rId11"/>
    <sheet name="SO104" sheetId="12" r:id="rId12"/>
    <sheet name="SO110" sheetId="13" r:id="rId13"/>
    <sheet name="SO150" sheetId="14" r:id="rId14"/>
    <sheet name="SO151" sheetId="15" r:id="rId15"/>
    <sheet name="SO181" sheetId="16" r:id="rId16"/>
    <sheet name="SO191_191.1" sheetId="17" r:id="rId17"/>
    <sheet name="SO191_191.2" sheetId="18" r:id="rId18"/>
    <sheet name="SO201" sheetId="19" r:id="rId19"/>
    <sheet name="SO202" sheetId="20" r:id="rId20"/>
    <sheet name="SO203" sheetId="21" r:id="rId21"/>
    <sheet name="SO204" sheetId="22" r:id="rId22"/>
    <sheet name="SO301" sheetId="23" r:id="rId23"/>
    <sheet name="SO351" sheetId="24" r:id="rId24"/>
    <sheet name="SO352" sheetId="25" r:id="rId25"/>
    <sheet name="SO381" sheetId="26" r:id="rId26"/>
    <sheet name="SO451" sheetId="27" r:id="rId27"/>
    <sheet name="SO452" sheetId="28" r:id="rId28"/>
    <sheet name="SO465" sheetId="29" r:id="rId29"/>
    <sheet name="SO501" sheetId="30" r:id="rId30"/>
    <sheet name="SO701" sheetId="31" r:id="rId31"/>
    <sheet name="SO801" sheetId="32" r:id="rId32"/>
    <sheet name="SO802" sheetId="33" r:id="rId33"/>
    <sheet name="SO803_SO803.1" sheetId="34" r:id="rId34"/>
    <sheet name="SO803_SO803.2" sheetId="35" r:id="rId35"/>
    <sheet name="SO803_SO803.3" sheetId="36" r:id="rId36"/>
    <sheet name="SO803_SO803.4" sheetId="37" r:id="rId37"/>
  </sheets>
  <definedNames/>
  <calcPr/>
  <webPublishing/>
</workbook>
</file>

<file path=xl/sharedStrings.xml><?xml version="1.0" encoding="utf-8"?>
<sst xmlns="http://schemas.openxmlformats.org/spreadsheetml/2006/main" count="18843" uniqueCount="3112">
  <si>
    <t>Rekapitulace ceny</t>
  </si>
  <si>
    <t>Stavba: 18020 - II/405 BRTNICE - OBCHVAT, PD</t>
  </si>
  <si>
    <t>Varianta: 18020 - II/405 BRTNICE - OBCHVAT, PD - 03/2024</t>
  </si>
  <si>
    <t>Celková cena bez DPH:</t>
  </si>
  <si>
    <t>Celková cena s DPH:</t>
  </si>
  <si>
    <t>Objekt</t>
  </si>
  <si>
    <t>Popis</t>
  </si>
  <si>
    <t>Cena bez DPH</t>
  </si>
  <si>
    <t>DPH</t>
  </si>
  <si>
    <t>Cena s DPH</t>
  </si>
  <si>
    <t>ASPE10</t>
  </si>
  <si>
    <t>S</t>
  </si>
  <si>
    <t>Soupis prací objektu</t>
  </si>
  <si>
    <t xml:space="preserve">Stavba: </t>
  </si>
  <si>
    <t>18020</t>
  </si>
  <si>
    <t>II/405 BRTNICE - OBCHVAT, PD</t>
  </si>
  <si>
    <t>O</t>
  </si>
  <si>
    <t>Rozpočet:</t>
  </si>
  <si>
    <t>0,00</t>
  </si>
  <si>
    <t>15,00</t>
  </si>
  <si>
    <t>21,00</t>
  </si>
  <si>
    <t>3</t>
  </si>
  <si>
    <t>2</t>
  </si>
  <si>
    <t>SO000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</si>
  <si>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</si>
  <si>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</si>
  <si>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</si>
  <si>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</si>
  <si>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</si>
  <si>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</si>
  <si>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</si>
  <si>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</si>
  <si>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</si>
  <si>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</si>
  <si>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</si>
  <si>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</si>
  <si>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</si>
  <si>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</si>
  <si>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</si>
  <si>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</si>
  <si>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</si>
  <si>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</si>
  <si>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</si>
  <si>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</si>
  <si>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</si>
  <si>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</si>
  <si>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</si>
  <si>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</si>
  <si>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KPL</t>
  </si>
  <si>
    <t>PP</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</si>
  <si>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t>
  </si>
  <si>
    <t>VV</t>
  </si>
  <si>
    <t>Zahrnuje všechny stavební objekty. 
1=1,000 [A]</t>
  </si>
  <si>
    <t>TS</t>
  </si>
  <si>
    <t>zahrnuje veškeré náklady spojené s objednatelem požadovanými zařízeními</t>
  </si>
  <si>
    <t>02811</t>
  </si>
  <si>
    <t>PRŮZKUMNÉ PRÁCE GEOTECHNICKÉ NA POVRCHU</t>
  </si>
  <si>
    <t>doplňkový geotechnický průzkum  dle TKP, ČSN a PD, zejména v místě, kde trasa prochází lesním úsekem (most SO201)  
vč. odborných posudků a vyhodnocení, doporučení stabilitních posudků, vypracování projektu geotechnického monitoringu v místě vysokých násypů, výpočtu sedání atp. a vypracování závěrečné zprávy  
Jedná se o doplňkový GTP, kde nebylo možné provést předběžný GTP z důvodu nepřístupnosti území.  
Předpoklad 8 vrtů délky 8m = 64bm  
čerpáno dle skutečnosti se souhlasem TD a objednatele</t>
  </si>
  <si>
    <t>zahrnuje veškeré náklady spojené s objednatelem požadovanými pracemi</t>
  </si>
  <si>
    <t>02841</t>
  </si>
  <si>
    <t>PRŮZKUMNÉ PRÁCE ŽIVOTNÍHO PROSTŘEDÍ NA POVRCHU</t>
  </si>
  <si>
    <t>náklady na opatření a požadavky biologického monitoringu a podmínek rozhodnutí dle §56 zák. č 114/1992 Sb.</t>
  </si>
  <si>
    <t>1=1,000 [A]</t>
  </si>
  <si>
    <t>02851</t>
  </si>
  <si>
    <t>PRŮZKUMNÉ PRÁCE DIAGNOSTIKY KONSTRUKCÍ NA POVRCHU</t>
  </si>
  <si>
    <t>Zajištění výluhů, rozborů a zpracování zpráv pro stanovení způsobu nakládání s vyfrézovaným a vybouraným asfaltovým recyklátem v souladu se zákonem č.541/2020 Sb. o odpadech.</t>
  </si>
  <si>
    <t>02861</t>
  </si>
  <si>
    <t>PRŮZKUMNÉ PRÁCE PROTIKOROZNÍ A BLUDNÝCH PROUDŮ NA POVRCHU</t>
  </si>
  <si>
    <t>před realizací nutno provést aktualizaci protikorozního průzkumu a měření  
Měření bludných proudů podle MP-DEM (Dokumentace elektrických a geofyzikálních měření betonových mostních objektů a ostatních betonových konstrukcí pozemních komunikací, metodický pokyn MD ČR čj. - metodika měření vlivu  bludných proudů).  
Zahrnuje požadovaná měření během stavby a po dokončení stavby dle TP 124.  
Zahrnuje vypracování plánu měření před zahájením stavby, vyhotovování protokolů z kontrolních měření a vyhotovení závěrečné zprávy DEMZ včetně závěrečného vyhodnocení a pasportu postu dle MP DEM a TP 124. Dokumenty budou projednány, odsouhlaseny a odevzdány v počtu a rozsahu definovaným ZOP a SOD.  
Položka nezahrnuje vývody pro měření bludných proudů (vykázány v samostatné položce), vodivé propojení výztuže (součástí jednotlivých položek výztuže) a další konstrukční opatření jednotlivých konstrukcí (vždy součástí dané položky).  
čerpáno se souhlasem TD a objednatele</t>
  </si>
  <si>
    <t>02871</t>
  </si>
  <si>
    <t>R</t>
  </si>
  <si>
    <t>PRŮZKUMNÉ PRÁCE  - PASPORT STÁVAJÍCÍCH OBJEKTŮ</t>
  </si>
  <si>
    <t>Zjištění stávajícího stavu zástavby a objektů, které mohou být dotčeny stavbou před započetím, v průběhu a na konci stavebních prací.  
Zdokumentování (pasportizace) stávajícího stavu konstrukcí, objektů, pozemků, studní, komunikací, apod., které budou stavbou dotčeny (až do vzdálenosti min. 50 m od obvodu stavby) vč. fotodokumentace, projednání a odsouhlasení dotčenými osobami, správci, vlastníky.   
Provedení souboru prací PŘED započetím stavebních prací vč. vypracování zprávy vč. projednání a odsouhlasení  
Provedení souboru prací v PRŮBĚHU výstavby akce - 1x/měsíc vč. vypracování zprávy vč. projednání a odsouhlasení  
Provedení souboru prací PO dokončení stavebních prací vč. vypracování zprávy vč. projednání a odsouhlasení  
Závěrečné vyhodnocení stavu ploch, objektů apod., návrh nápravných opatření, závěrečná zpráva jako podklad pro nápravná opatření řešení mimo tuto akci (v rámci samostatné akce)</t>
  </si>
  <si>
    <t>7</t>
  </si>
  <si>
    <t>02872</t>
  </si>
  <si>
    <t>PRŮZKUMNÉ PRÁCE  - PASPORT OBJÍZDNÝCH TRAS</t>
  </si>
  <si>
    <t>Zjištění stávajícího stavu objízdných tras, které mohou být dotčeny stavbou před započetím, v průběhu a na konci stavebních prací.  
Zdokumentování (pasportizace) stávajícího stavu komunikací po kterých budou vedeny objízdné trasy vč. fotodokumentace, projednání a odsouhlasení dotčenými osobami, správci, vlastníky.   
Provedení souboru prací PŘED započetím stavebních prací vč. vypracování zprávy vč. projednání a odsouhlasení  
Provedení souboru prací v PRŮBĚHU výstavby akce - 1x/3měsíce vč. vypracování zprávy vč. projednání a odsouhlasení  
Provedení souboru prací PO dokončení stavebních prací vč. vypracování zprávy vč. projednání a odsouhlasení  
Závěrečné vyhodnocení stavu komunikací objízdných tras, návrh nápravných opatření, závěrečná zpráva jako podklad pro nápravná opatření řešení mimo tuto akci (v rámci samostatné akce)</t>
  </si>
  <si>
    <t>8</t>
  </si>
  <si>
    <t>02910</t>
  </si>
  <si>
    <t>OSTATNÍ POŽADAVKY - ZEMĚMĚŘIČSKÁ MĚŘENÍ</t>
  </si>
  <si>
    <t>Soubor geodetických prací nutných pro vytyčení objektu (SO201, SO202, SO203) a pro sledování odchylek vytyčovaných bodů dle TKP 1  
Včetně zřízení primární vytyčovací sítě dle TKP 1 pro sledování mostu během výstavby dle TKP 1.</t>
  </si>
  <si>
    <t>zahrnuje veškeré náklady spojené s objednatelem požadovanými pracemi,   
- pro stanovení orientační investorské ceny určete jednotkovou cenu jako 1% odhadované ceny stavby</t>
  </si>
  <si>
    <t>02911</t>
  </si>
  <si>
    <t>A</t>
  </si>
  <si>
    <t>OSTATNÍ POŽADAVKY - GEODETICKÉ ZAMĚŘENÍ</t>
  </si>
  <si>
    <t>"Veškerá nutná zaměření nutná k realizaci díla dle SOD (např.vytyčení stavby a obvodu staveniště apod.) a k uvedení stavby do  
užívání a řádnému předání dokončeného díla( předpoklad 20ha).  
Vytyčení stavby, zřízení a stabilizace vytyčovací sítě stavby, včetně údržby po celou dobu stavby"  
Vytyčování během realizace stavby a průběžná geodetická činnost.</t>
  </si>
  <si>
    <t>B</t>
  </si>
  <si>
    <t>kompletní geodetické zaměření stavby před výstavbou pro potřeby RDS (před skrývkami ornice i po nich)</t>
  </si>
  <si>
    <t>11</t>
  </si>
  <si>
    <t>02920</t>
  </si>
  <si>
    <t>OSTATNÍ POŽADAVKY - OCHRANA ŽIVOTNÍHO PROSTŘEDÍ</t>
  </si>
  <si>
    <t>Dočasné zábrany (foliové bariéry) v. 50cm proti vnikání obojživelníků do staveniště po dobu stavby v km 2,48 - 2,7 oboustranně (cca 440m). Předpoklad migrační trasy obojživelníků mezi prameništi na louce nad trasou obchvatu a rybníčkem pod trasou,  
Dočasné zábrany (foliové bariéry) v. 50cm proti vnikání obojživelníků do staveniště po dobu stavby, po obou stranách toku Brtnice (v místě přístupových cest k vrtům pro pilíře mostu a betonování pilířů) v rozsahu cca 100 m po každé straně staveniště (cca 200m).   
Přesné rozmístění dočasných zábran bude určeno ekodozorem přímo na stavbě. 
Položka zahrnuje kompletní provedení dočasných zábran, jejich údržbu po dobu stavby a demontáž na konci stavby.</t>
  </si>
  <si>
    <t>12</t>
  </si>
  <si>
    <t>02931</t>
  </si>
  <si>
    <t>OSTATNÍ POŽADAVKY - OCHRANA SOCHY</t>
  </si>
  <si>
    <t>na základě vyjádření a podmínek Národního památkového ústavu, č.j. NPÚ-372/93820/2020 ze dne 15.12.2020 bude provedena ochrana bedněním stávající sloupu se sochou sv.Leopolda</t>
  </si>
  <si>
    <t>zahrnuje veškeré náklady spojené s objednatelem požadovanými pracemi a díly</t>
  </si>
  <si>
    <t>13</t>
  </si>
  <si>
    <t>02940</t>
  </si>
  <si>
    <t>OSTATNÍ POŽADAVKY - VYPRACOVÁNÍ DOKUMENTACE</t>
  </si>
  <si>
    <t>Dokumentace skutečného provedení stavby (DSPS) dle SOD. Výkresy a související písemnosti zhotovené stavby potřebné pro evidenci pozemní komunikace. Výkresy odchylek a změn stavby oproti DSP+PDPS. Ověření podpisem odpovědného zástupce zhotovitele a správce stavby.   
 Dokumentace bude vypracována dle požadavku objednatele v aktualizovaném znění se zakreslením skutečného stavu objektu, projednání, odsouhlasení.  
Zadavatel poskytne dokumentaci v otevřeném formátu *.dwg.</t>
  </si>
  <si>
    <t>Zahrnuje všechny stavební objekty.  
  1=1,000 [A]</t>
  </si>
  <si>
    <t>14</t>
  </si>
  <si>
    <t>029412</t>
  </si>
  <si>
    <t>OSTATNÍ POŽADAVKY - VYPRACOVÁNÍ MOSTNÍHO LISTU</t>
  </si>
  <si>
    <t>pro SO201, SO202, SO203.</t>
  </si>
  <si>
    <t>Mostní listy na objekty mostů včetně zadání do BMS (vše dle ČSN 73 6220, 736221 a 736222), projednání, odsouhlasení. 
Celkem rozsah a počet dle SOD. 
1=1,000 [A]</t>
  </si>
  <si>
    <t>15</t>
  </si>
  <si>
    <t>02943</t>
  </si>
  <si>
    <t>OSTATNÍ POŽADAVKY - VYPRACOVÁNÍ RDS</t>
  </si>
  <si>
    <t>Realizační dokumentace stavby dle SOD pro SO101 (včetně meteostanice), SO102a, SO102b, SO103, SO104, SO110, SO150, SO151, SO201, SO202, SO203, SO204, SO301, SO351, SO352, SO381, SO701 a SO803.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Vypracuje autorizovaná osoba. Odsouhlasí správce stavby.   
Zadavatel poskytne otevřený formát *.dwg.</t>
  </si>
  <si>
    <t>Zahrnuje všechny stavební objekty. 
 1=1,000 [A]</t>
  </si>
  <si>
    <t>16</t>
  </si>
  <si>
    <t>02944</t>
  </si>
  <si>
    <t>OSTAT POŽADAVKY - DOKUMENTACE SKUTEČ PROVEDENÍ V DIGIT FORMĚ</t>
  </si>
  <si>
    <t>Zaměření skutečného provedení díla ke kolaudaci stavby dle SOD.</t>
  </si>
  <si>
    <t>17</t>
  </si>
  <si>
    <t>02945</t>
  </si>
  <si>
    <t>OSTAT POŽADAVKY - GEOMETRICKÝ PLÁN</t>
  </si>
  <si>
    <t>Vypracování geometrických plánů pro věcná břemena dle požadavků správců.</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</si>
  <si>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</si>
  <si>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18</t>
  </si>
  <si>
    <t>Vypracování oddělovacích geometrických plánů po stavbě.</t>
  </si>
  <si>
    <t>19</t>
  </si>
  <si>
    <t>02946</t>
  </si>
  <si>
    <t>OSTAT POŽADAVKY - FOTODOKUMENTACE</t>
  </si>
  <si>
    <t>1x měsíčně zpráva o postupu prací v tištěné i elektronické formě   
1x měsíčně sada barevných fotografií v tištěné i elektronické formě (může být součástí měsíční zprávy)  
1x závěrečná fotodokumentace v albu s popisem v tištěné i elektronické podobě</t>
  </si>
  <si>
    <t>Zahrnuje všechny stavební objekty.  
1=1,000 [A]</t>
  </si>
  <si>
    <t>položka zahrnuje:  
- fotodokumentaci zadavatelem požadovaného děje a konstrukcí v požadovaných časových intervalech  
- zadavatelem specifikované výstupy (fotografie v papírovém a digitálním formátu) v požadovaném počtu</t>
  </si>
  <si>
    <t>20</t>
  </si>
  <si>
    <t>02950</t>
  </si>
  <si>
    <t>OSTATNÍ POŽADAVKY - POSUDKY, KONTROLY, REVIZNÍ ZPRÁVY</t>
  </si>
  <si>
    <t>vypracování KZP, TP, TePř a závěrečné zprávy v počtu dle SOD  
čerpáno se souhlasem TD a objednatele</t>
  </si>
  <si>
    <t>21</t>
  </si>
  <si>
    <t>kontrolní rozbory vody vodovodních řadů (SO351, SO352) viz. vyjádření KHS č.j. KHSV/24010/2019/JI/HOK/Sme  
rozbor provedený akreditovanou osobou dle vyhlášky č. 252/2004 Sb.</t>
  </si>
  <si>
    <t>22</t>
  </si>
  <si>
    <t>029523</t>
  </si>
  <si>
    <t>OSTATNÍ POŽADAVKY - HAVARIJNÍ PLÁN</t>
  </si>
  <si>
    <t>Vypracování havarijního plánu</t>
  </si>
  <si>
    <t>23</t>
  </si>
  <si>
    <t>029524</t>
  </si>
  <si>
    <t>OSTATNÍ POŽADAVKY - POVODŇOVÝ PLÁN</t>
  </si>
  <si>
    <t>Vypracování povodňového plánu</t>
  </si>
  <si>
    <t>24</t>
  </si>
  <si>
    <t>029525</t>
  </si>
  <si>
    <t>OSTATNÍ POŽADAVKY - PLÁN BOZP</t>
  </si>
  <si>
    <t>Vypracování plánu BOZP</t>
  </si>
  <si>
    <t>25</t>
  </si>
  <si>
    <t>029526</t>
  </si>
  <si>
    <t>OSTATNÍ POŽADAVKY - PLÁN ÚDRŽBY MOSTŮ</t>
  </si>
  <si>
    <t>Vypracování plánu údržby mostů (SO201, SO202) a podchodu (SO203)</t>
  </si>
  <si>
    <t>26</t>
  </si>
  <si>
    <t>029527</t>
  </si>
  <si>
    <t>OSTATNÍ POŽADAVKY - MANIPULAČNÍ A PROVOZNÍ ŘÁD</t>
  </si>
  <si>
    <t>Vypracování manipulačního a provozního řádu pro SO301 (retenční nádrže) .</t>
  </si>
  <si>
    <t>27</t>
  </si>
  <si>
    <t>02953</t>
  </si>
  <si>
    <t>OSTATNÍ POŽADAVKY - HLAVNÍ MOSTNÍ PROHLÍDKA</t>
  </si>
  <si>
    <t>pro SO201, SO202, SO203.  
1. HMP včetně zadání do BMS (vše dle ČSN 73 6220, 736221 a 736222), projednání a odsouhlasení</t>
  </si>
  <si>
    <t>1=1,000 [A].</t>
  </si>
  <si>
    <t>položka zahrnuje :  
- úkony dle ČSN 73 6221  
- provedení hlavní mostní prohlídky oprávněnou fyzickou nebo právnickou osobou  
- vyhotovení záznamu (protokolu), který jednoznačně definuje stav mostu</t>
  </si>
  <si>
    <t>28</t>
  </si>
  <si>
    <t>02960</t>
  </si>
  <si>
    <t>OSTATNÍ POŽADAVKY - ODBORNÝ DOZOR</t>
  </si>
  <si>
    <t>HOD</t>
  </si>
  <si>
    <t>"Práce geotechnika na stavbě zejména při zakládání mostních objektů. Vyhodnocení souladu s DSP, PDPS a RDS. (předpoklad 300 hod)  
čerpáno se souhlasem TD a objednatele</t>
  </si>
  <si>
    <t>300=300,000 [A]</t>
  </si>
  <si>
    <t>zahrnuje veškeré náklady spojené s objednatelem požadovaným dozorem</t>
  </si>
  <si>
    <t>29</t>
  </si>
  <si>
    <t>inženýrská činnost a zajištění podkladů pro vydání povolení o uzavírkách, stanovení přechodného dopravního značení pro realizaci stavby a trvalého dopravního značení dokončené stavby  
čerpáno dle skutečnosti se souhlasem TD a objednatele</t>
  </si>
  <si>
    <t>30</t>
  </si>
  <si>
    <t>02963</t>
  </si>
  <si>
    <t>OSTATNÍ POŽADAVKY - OPRAVA STÁVAJÍCÍCH KOMUNIKACÍ</t>
  </si>
  <si>
    <t>M2</t>
  </si>
  <si>
    <t>oprava stávajících poškozených komunikací po stavbě v rozsahu cca 1000m2 (předpoklad)  
čerpáno dle skutečnosti se souhlasem TD a objednatele  
oprava zahrnuje frézování obrusné vrstvy v tl. 50mm, spojovací postřik z asf. emulze v množství 0,35kg/m2 a pokládku nové obrusné vrstvy ACO 11+ v tl.50mm</t>
  </si>
  <si>
    <t>1000=1 000,000 [A]</t>
  </si>
  <si>
    <t>31</t>
  </si>
  <si>
    <t>02971</t>
  </si>
  <si>
    <t>OSTAT POŽADAVKY - GEOTECHNICKÝ MONITORING NA POVRCHU</t>
  </si>
  <si>
    <t>geotechnický monitoring vysokých násypů km 1,405, km 1,755, km 2,620, km 2,660 a km 2,705  
viz. projekt geotechnického monitoringu, který bude součástí geotechnické rešerše doplňkového geotechnického průzkumu  
čerpáno dle skutečnosti se souhlasem TD a objednatele</t>
  </si>
  <si>
    <t>32</t>
  </si>
  <si>
    <t>02990</t>
  </si>
  <si>
    <t>OSTATNÍ POŽADAVKY - INFORMAČNÍ TABULE</t>
  </si>
  <si>
    <t>billboard pro Kraj Vysočina 2 ks: 2ks billboard Kraj Vysočina včetně loga SFDI (místo realizace bude po dobu realizace stavby osazeno 2 ks velkoplošného billboardu o rozměru 5,1 x 2,4 m dle pravidel objednatele Kraj Vysočina, formou pronájmu od dodavatele, vč. projednání umístění), montáže a demontáže</t>
  </si>
  <si>
    <t>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</si>
  <si>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</si>
  <si>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33</t>
  </si>
  <si>
    <t>03100</t>
  </si>
  <si>
    <t>ZAŘÍZENÍ STAVENIŠTĚ - ZŘÍZENÍ, PROVOZ, DEMONTÁŽ</t>
  </si>
  <si>
    <t>Zhotovitel je povinen si zajistit plochy pro zařízení staveniště včetně zajištění pronájmu pozemku, zajištění souhlasu napojení na veřejné sítě a projednání přístupových cest.  
Zařízení staveniště je podrobněji specifikováno v SOD.</t>
  </si>
  <si>
    <t>zahrnuje objednatelem povolené náklady na pořízení (event. pronájem), provozování, udržování a likvidaci zhotovitelova zařízení</t>
  </si>
  <si>
    <t>34</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</si>
  <si>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</si>
  <si>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</si>
  <si>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 složky IZS).</t>
  </si>
  <si>
    <t>zahrnuje objednatelem povolené náklady na požadovaná zařízení zhotovitele</t>
  </si>
  <si>
    <t>SO001</t>
  </si>
  <si>
    <t>PŘÍPRAVA STAVENIŠTĚ</t>
  </si>
  <si>
    <t>Zemní práce</t>
  </si>
  <si>
    <t>11020</t>
  </si>
  <si>
    <t>VŠEOBECNÉ VYKLIZENÍ ZEMĚDĚLSKÝCH PLOCH</t>
  </si>
  <si>
    <t>odstranění všech překážek v obvodu stavby na zemědělských pozemcích (mimo les), které se mohou vyskytovat pod úrovní terénu    
a nebyly blíže specifikovány a zaznamenány    
čerpáno se souhlasem TD a objednatele</t>
  </si>
  <si>
    <t>celkové plochy TRVALÉHO ZÁBORU ZEMĚDĚLSKÝCH POZEMKŮ - PŘEDPOKLAD 20%: 
142914*0,20=28 582,800 [A]</t>
  </si>
  <si>
    <t>zahrnuje odstranění všech překážek pro uskutečnění stavby s výjimkou sejmutí ornice a podorničních vrstev</t>
  </si>
  <si>
    <t>11030</t>
  </si>
  <si>
    <t>VŠEOBECNÉ VYKLIZENÍ LESNÍCH PLOCH</t>
  </si>
  <si>
    <t>zahrnuje odstranění všech překážek pro uskutečnění stavby s výjimkou mýcení křovin, kácení stromů, odstranění pařezů, odstranění lesní hrabanky  
úprava ploch po mýcení keřů a kácení stromů lesních pozemků   
plocha záboru pozemků PUPFL (kú Brtnice):    
trvalé odnětí parc.č. 2414/48 plocha 1382m2  
dočasné odnětí parc.č. 1171/1 plocha 1800 m2  
dočasné odnětí parc.č. 1171/3 plocha 3937 m2  
dočasné odnětí parc.č. 676/1 plocha 67 m2  
čerpáno se souhlasem TD a objednatele</t>
  </si>
  <si>
    <t>1382+1800+3937+67=7 186,000 [A]</t>
  </si>
  <si>
    <t>zahrnuje odstranění všech překážek pro uskutečnění stavby s výjimkou mýcení křovin, kácení stromů, odstranění pařezů, odstranění lesní hrabanky</t>
  </si>
  <si>
    <t>11090</t>
  </si>
  <si>
    <t>VŠEOBECNÉ VYKLIZENÍ OSTATNÍCH PLOCH</t>
  </si>
  <si>
    <t>odstranění všech překážek v obvodu stavby (mimo les, mimo zemědělské pozemky), které se mohou vyskytovat pod úrovní terénu    
a nebyly blíže specifikovány a zaznamenány    
čerpáno se souhlasem TD a objednatele</t>
  </si>
  <si>
    <t>předpoklad 70% celkové plochy TRVALÉHO záborů stavby (MIMO LESNÍ a ZEMĚDĚLSKÉ POZEMKY POZEMKY): 
(166123-7186-142914)*0,70=11 216,100 [A]</t>
  </si>
  <si>
    <t>zahrnuje odstranění všech překážek pro uskutečnění stavby</t>
  </si>
  <si>
    <t>11120</t>
  </si>
  <si>
    <t>ODSTRANĚNÍ KŘOVIN</t>
  </si>
  <si>
    <t>dle dendrologického průzkumu</t>
  </si>
  <si>
    <t>1010+1350=2 360,000 [A]</t>
  </si>
  <si>
    <t>odstranění křovin a stromů do průměru 100 mm  
doprava dřevin bez ohledu na vzdálenost  
spálení na hromadách nebo štěpkování</t>
  </si>
  <si>
    <t>11201</t>
  </si>
  <si>
    <t>KÁCENÍ STROMŮ D KMENE DO 0,5M S ODSTRANĚNÍM PAŘEZŮ</t>
  </si>
  <si>
    <t>KUS</t>
  </si>
  <si>
    <t>kácení mimolesní zeleně dle dendrologického průzkumu  
zhotovitel v celkové ceně díla zohlední možnost následného využití dřeva  
větve budou po rozdrcení odvezeny do kompostárny</t>
  </si>
  <si>
    <t>do průměru 50cm:  34=34,000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</si>
  <si>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</si>
  <si>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</si>
  <si>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</si>
  <si>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průměr do 90cm  13=13,000 [A]</t>
  </si>
  <si>
    <t>11203</t>
  </si>
  <si>
    <t>KÁCENÍ STROMŮ D KMENE PŘES 0,9M S ODSTRAN PAŘEZŮ</t>
  </si>
  <si>
    <t>průměr nad 90cm:  1=1,000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</si>
  <si>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</si>
  <si>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11204</t>
  </si>
  <si>
    <t>KÁCENÍ STROMŮ D KMENE DO 0,3M S ODSTRANĚNÍM PAŘEZŮ</t>
  </si>
  <si>
    <t>do průměru 30 cm  475=475,000 [A]</t>
  </si>
  <si>
    <t>11210</t>
  </si>
  <si>
    <t>KÁCENÍ STROMŮ - LES</t>
  </si>
  <si>
    <t>kacení lesní zeleně na pozemcích PUPFL      
dle vydaných rozhodnutí a provedených znaleckých posudků (k dispozici u investora) o vynětí z PUPFL č.j. MMJ/OŽP/233570/2020/2020 ze dne 23.11.2020 vydané MM Jihlavy, odborem ŽP      
celková plocha odnětí PUPFL.......7186 m2  
trvalé odnětí parc.č. 2414/48 plocha 1382m2  
dočasné odnětí parc.č. 1171/1 plocha 1800 m2  
dočasné odnětí parc.č. 1171/3 plocha 3937 m2  
dočasné odnětí parc.č. 676/1 plocha 67 m2    
Vzhledem k napadení lesních porostů kůrovcem, proběhne kácení v předstihu před realizací stavby. Předpoklad dokácení a dočištění lesních ploch je v hustotě porostu odpovídající cca 5 stromům na 100m2 (cca 360 stromů)    
zhotovitel v celkové ceně díla zohlední možnost následného využití dřeva</t>
  </si>
  <si>
    <t>7186=7 186,000 [A]</t>
  </si>
  <si>
    <t>11221</t>
  </si>
  <si>
    <t>R1</t>
  </si>
  <si>
    <t>ODSTRANĚNÍ PAŘEZŮ - LES</t>
  </si>
  <si>
    <t>celková plocha odnětí PUPFL.......7186 m2  
Vzhledem k napadení lesních porostů kůrovcem, proběhne kácení v předstihu před realizací stavby.   
Předpoklad dočištění a vytrhání pařezů mimo kácené lesní stromy v rámci stavby, předpoklad je v hustotě pařezů odpovídající cca 20 pařezům na 100m2 (cca 1437 stávajících pařezů) , jedná se o stávající pařezy  
čerpáno se souhlasem TD a objednatele</t>
  </si>
  <si>
    <t>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</si>
  <si>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11222</t>
  </si>
  <si>
    <t>ODSTRANĚNÍ PAŘEZŮ - MIMOLESNÍ ZELEŇ</t>
  </si>
  <si>
    <t>vytrhání stávajících pařezů mimo kácenou zeleň v rámci stavby, jedná se o stávající pařezy  
čerpáno se souhlasem TD a objednatele</t>
  </si>
  <si>
    <t>50=50,000 [A]</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</si>
  <si>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</si>
  <si>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11241</t>
  </si>
  <si>
    <t>ÚPRAVA STROMŮ D DO 0,5M ŘEZEM VĚTVÍ</t>
  </si>
  <si>
    <t>předpoklad 30kusů, před realizací bude odsouhlaseno TDI   
bude fakturováno dle skutečně provedených prací  
čerpáno se souhlasem TD a objednatele</t>
  </si>
  <si>
    <t>30=30,000 [A]</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</si>
  <si>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t>
  </si>
  <si>
    <t>121102</t>
  </si>
  <si>
    <t>SEJMUTÍ ORNICE NEBO LESNÍ PŮDY S ODVOZEM DO 2KM</t>
  </si>
  <si>
    <t>M3</t>
  </si>
  <si>
    <t>sejmutí ornice z pozemků ZPF (trvalý zábor a dočasný zábor nad 1rok) vč. uložení na mezideponie na základě souhlasu k trvalému i dočasnému odnětí ZPF č.j. MZP/2019/560/1946 vydané Ministerstvem ŽP  
vč. uložení na mezideponie</t>
  </si>
  <si>
    <t>trvalé odnětí o výměře 14,3831 ha tj. 42731m3       
42731=42 731,000 [A] 
Dočasné odnětí nad 1rok o výměře 3,3760 ha tj. 9355m3 
9355=9 355,000 [B] 
Celkem: A+B=52 086,000 [C]</t>
  </si>
  <si>
    <t>položka zahrnuje sejmutí ornice bez ohledu na tloušťku vrstvy a její vodorovnou dopravu  
nezahrnuje uložení na trvalou skládku</t>
  </si>
  <si>
    <t>121103</t>
  </si>
  <si>
    <t>SEJMUTÍ ORNICE NEBO LESNÍ PŮDY S ODVOZEM DO 3KM</t>
  </si>
  <si>
    <t>odstranění lesní hrabanky z ploch PUPFL v tloušťce 0,30m  
plocha záboru pozemků PUPFL  je 7186m2  
včetně odvozu a uložení na dočasnou meziskládku</t>
  </si>
  <si>
    <t>plocha záboru pozemků PUPFL (kú Brtnice):   
trvalé odnětí parc.č. 2414/48 plocha 1382m2   1382=1 382,000 [A] 
dočasné odnětí parc.č. 1171/1 plocha 1800 m2    1800=1 800,000 [B] 
dočasné odnětí parc.č. 1171/3 plocha 3937 m2    3937=3 937,000 [C] 
dočasné odnětí parc.č. 676/1 plocha 67 m2      67=67,000 [D] 
Celkem: A+B+C+D=7 186,000 [E]</t>
  </si>
  <si>
    <t>125732</t>
  </si>
  <si>
    <t>VYKOPÁVKY ZE ZEMNÍKŮ A SKLÁDEK TŘ. I, ODVOZ DO 2KM</t>
  </si>
  <si>
    <t>ornice použitá zpět na stavbě - od paty násypu po hranici trvalého záboru  
zpětné použití na stavbě: 794 m3</t>
  </si>
  <si>
    <t>zpětné použití na stavbě: 794=794,000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</si>
  <si>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</si>
  <si>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125733</t>
  </si>
  <si>
    <t>VYKOPÁVKY ZE ZEMNÍKŮ A SKLÁDEK TŘ. I, ODVOZ DO 3KM</t>
  </si>
  <si>
    <t>natěžení a dovoz lesní hrabanky z dočasné skládky  
lesní hrabanka rozprostřena zpět na lesní pozemky (mimo pozemky trvalého odnětí PUPFL)</t>
  </si>
  <si>
    <t>kú Brtnice: (7186-1382)*0,3713=2 155,025 [A]</t>
  </si>
  <si>
    <t>125734</t>
  </si>
  <si>
    <t>VYKOPÁVKY ZE ZEMNÍKŮ A SKLÁDEK TŘ. I, ODVOZ DO 5KM</t>
  </si>
  <si>
    <t>přebytečná ornice - manipulace, nakládání z deponie, doprava  
 na základě souhlasu k trvalému i dočasnému odnětí ZPF č.j. MZP/2019/560/1946 vydané Ministerstvem ŽP bude  přebytečná ornice v množství 19152m3 rozprostřena na okolní parcely č. 997, 695/36,692,695/42,695/38,1675/1</t>
  </si>
  <si>
    <t>19152=19 152,000 [A]</t>
  </si>
  <si>
    <t>17120</t>
  </si>
  <si>
    <t>ULOŽENÍ SYPANINY DO NÁSYPŮ A NA SKLÁDKY BEZ ZHUTNĚNÍ</t>
  </si>
  <si>
    <t>ukládka ornice na skládku deponie  
sejmutí ornice z pozemků ZPF (trvalý zábor a dočasný zábor nad 1rok) vč. uložení na mezideponie na základě souhlasu k trvalému i dočasnému odnětí ZPF č.j. MZP/2019/560/1946 vydané Ministerstvem ŽP  
Trvalé odnětí o výměře 14,3831 ha tj. 42731m3  
Dočasné odnětí nad 1rok o výměře 3,3760 ha tj. 9355m3</t>
  </si>
  <si>
    <t>42731+9355=52 086,000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</si>
  <si>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</si>
  <si>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18220</t>
  </si>
  <si>
    <t>ROZPROSTŘENÍ LESNÍ HRABANKY VE SVAHU</t>
  </si>
  <si>
    <t>lesní hrabanka rozprostřena zpět na lesní pozemky (mimo pozemky trvalého odnětí PUPFL)</t>
  </si>
  <si>
    <t>položka zahrnuje:  
nutné přemístění ornice z dočasných skládek vzdálených do 50m  
rozprostření ornice v předepsané tloušťce ve svahu přes 1:5</t>
  </si>
  <si>
    <t>18230</t>
  </si>
  <si>
    <t>ROZPROSTŘENÍ ORNICE V ROVINĚ</t>
  </si>
  <si>
    <t>zpětné použití na stavbě: 794=794,000 [D]</t>
  </si>
  <si>
    <t>položka zahrnuje:  
nutné přemístění ornice z dočasných skládek vzdálených do 50m  
rozprostření ornice v předepsané tloušťce v rovině a ve svahu do 1:5</t>
  </si>
  <si>
    <t>přebytečná ornice - rozprostření  
na základě souhlasu k trvalému i dočasnému odnětí ZPF č.j. MZP/2019/560/1946 vydané Ministerstvem ŽP bude  přebytečná ornice v množství 19152m3 rozprostřena na okolní parcely č. 997, 695/36,692,695/42,695/38,1675/1</t>
  </si>
  <si>
    <t>18481</t>
  </si>
  <si>
    <t>OCHRANA STROMŮ BEDNĚNÍM</t>
  </si>
  <si>
    <t>bednění pro ochranu kmenů stromů určených k ochraně v blízkosti stavby, vč.odstranění po stavbě  
bednění z latí výšky 2 m, předpoklad 50 ks stromů  
čerpáno se souhlasem TD a objednatele</t>
  </si>
  <si>
    <t>50*2=100,000 [A]</t>
  </si>
  <si>
    <t>položka zahrnuje veškerý materiál, výrobky a polotovary, včetně mimostaveništní a vnitrostaveništní dopravy (rovněž přesuny), včetně naložení a složení, případně s uložením</t>
  </si>
  <si>
    <t>SO002</t>
  </si>
  <si>
    <t>Provizorní komunikace pro realizaci SO 201</t>
  </si>
  <si>
    <t>015111</t>
  </si>
  <si>
    <t>POPLATKY ZA LIKVIDACŮ ODPADŮ NEKONTAMINOVANÝCH - 17 05 04  VYTĚŽENÉ ZEMINY A HORNINY -  I. TŘÍDA TĚŽITELNOSTI</t>
  </si>
  <si>
    <t>T</t>
  </si>
  <si>
    <t>pol. 11130: 1289*0,15=193,350 [A] 
pol. 11332: 433,50=433,500 [B] 
Celkem: (A+B)*1,9=1 191,015 [C]</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</si>
  <si>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</si>
  <si>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11130</t>
  </si>
  <si>
    <t>SEJMUTÍ DRNU</t>
  </si>
  <si>
    <t>sejmutí drnu v tl. 150 mm  
planimetrováno ze situace (zaměření stáv. stavu) programem autocad  
včetně odvozu a uložení na skládku do dodavatelem určené vzdálenosti</t>
  </si>
  <si>
    <t>I. část (koef. svahu 1,2): 720*1,2=864,000 [A] 
II. část: 425=425,000 [B] 
Celkem: A+B=1 289,000 [C]</t>
  </si>
  <si>
    <t>včetně vodorovné dopravy  a uložení na skládku</t>
  </si>
  <si>
    <t>11332</t>
  </si>
  <si>
    <t>ODSTRANĚNÍ PODKLADŮ ZPEVNĚNÝCH PLOCH Z KAMENIVA NESTMELENÉHO</t>
  </si>
  <si>
    <t>vybourání nestmelených podkladních vozovkových vrstev provizorní komunikace  
vč.odvozu a uložení na skládku  
planimetrováno ze situace programem autocad</t>
  </si>
  <si>
    <t>I. část - štěrkodrť: 1800*1,2*0,15=324,000 [A] 
I. část - lože z HDK: 1800*0,05=90,000 [B] 
II. část - lože z HDK: 390*0,05=19,500 [C] 
Celkem: A+B+C=433,500 [D]</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</si>
  <si>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</si>
  <si>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</si>
  <si>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</si>
  <si>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naložení a odvoz pronajatých silničních betonových panelů, které jsou použity na provizorní komunikaci  
plocha vozovky planimetrována ze situace programem autocad</t>
  </si>
  <si>
    <t>I. část: 1800*0,15=270,000 [A] 
II. část: 390*0,15=58,500 [B] 
Celkem: A+B=328,500 [C]</t>
  </si>
  <si>
    <t>12373</t>
  </si>
  <si>
    <t>ODKOP PRO SPOD STAVBU SILNIC A ŽELEZNIC TŘ. I</t>
  </si>
  <si>
    <t>výkopy tř.I, včetně úpravy terénu po odtěžení  
odvoz na meziskládku do dodavatelem určené vzdálenosti (materiál bude použit na zásyp po odstranění provizorní komunikace)  
planimetrováno z př. řezů a situace programem autocad</t>
  </si>
  <si>
    <t>I. část: 3970=3 970,000 [A] 
II. část: 425*0,15=63,750 [B] 
Celkem: A+B=4 033,750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</si>
  <si>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</si>
  <si>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12383</t>
  </si>
  <si>
    <t>ODKOP PRO SPOD STAVBU SILNIC A ŽELEZNIC TŘ. II</t>
  </si>
  <si>
    <t>výkopy z trasy tř.II, včetně úpravy terénu po odtěžení, včetně odvozu a uložení na meziskládku,    
včetně rozpojování speciálními rozpojovacími mechanizmy ( rozrývače, skalní lžíce, kladiva)  
planimetrováno z př. řezů a situace programem autocad</t>
  </si>
  <si>
    <t>I. část: 2455-613,75=1 841,250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</si>
  <si>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</si>
  <si>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t>
  </si>
  <si>
    <t>ODKOP PRO SPOD STAVBU SILNIC A ŽELEZNIC TŘ. III</t>
  </si>
  <si>
    <t>výkopy z trasy tř.III, včetně úpravy terénu po odtěžení, včetně odvozu a uložení na meziskládku,    
včetně včetně rozpojování speciálními rozpojovacími mechanizmy ( rozrývače, skalní lžíce, kladiva)   
případně těžebního odstřelu buď řízeným výlomem ve formě obrysového presplitu nebo hladkým výlomem   
planimetrováno z př. řezů a situace programem autocad</t>
  </si>
  <si>
    <t>I. část: 882-220,5=661,500 [A]</t>
  </si>
  <si>
    <t>natěžení a dovoz vhodného materiálu z meziskládky  
planimetrováno z př. řezů a situace programem autocad</t>
  </si>
  <si>
    <t>aktivní zóna: 785,40=785,400 [A] 
zásyp: 6576,50=6 576,500 [B] 
Celkem: A+B=7 361,900 [C]</t>
  </si>
  <si>
    <t>natěžení a dovoz z meziskládky  
ornice použitá zpět na stavbě - ohumusování ve svahu</t>
  </si>
  <si>
    <t>ornice v rovině tl.0,15m: 4005*0,15=600,750 [A]</t>
  </si>
  <si>
    <t>12841</t>
  </si>
  <si>
    <t>DOLAMOVÁNÍ ODKOPÁVEK TŘ. II</t>
  </si>
  <si>
    <t>předpoklad 25% z výkopu tř.II  
včetně odvozu a uložení na meziskládku,</t>
  </si>
  <si>
    <t>I. část: 2455*0,25=613,750 [A]</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</si>
  <si>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</si>
  <si>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12843</t>
  </si>
  <si>
    <t>PŘEDRCENÍ VÝKOPKU TŘ. II</t>
  </si>
  <si>
    <t>pol.12383 + pol.12841</t>
  </si>
  <si>
    <t>I. část: 1841,25+613,75=2 455,000 [A]</t>
  </si>
  <si>
    <t>položka nezahrnuje žádnou manipulaci s výkopkem (nakládání, doprava)</t>
  </si>
  <si>
    <t>12891</t>
  </si>
  <si>
    <t>DOLAMOVÁNÍ ODKOPÁVEK TŘ. III</t>
  </si>
  <si>
    <t>předpoklad 25% z výkopu tř.III  
včetně odvozu a uložení na meziskládku,</t>
  </si>
  <si>
    <t>I. část: 882*0,25=220,500 [A]</t>
  </si>
  <si>
    <t>12893</t>
  </si>
  <si>
    <t>PŘEDRCENÍ VÝKOPKU TŘ. III</t>
  </si>
  <si>
    <t>pol.12393 + pol.12891</t>
  </si>
  <si>
    <t>I. část: 661,50 + 220,50=882,000 [A]</t>
  </si>
  <si>
    <t>171303</t>
  </si>
  <si>
    <t>ULOŽENÍ SYPANINY DO NÁSYPŮ V AKTIV ZÓNĚ SE ZHUT DO 100% PS</t>
  </si>
  <si>
    <t>aktivní zóna v tl.0,30 m  
Požadavky a výsledné parametry dle ČSN 736133.  
Kompletní provedení včetně uložení,úpravy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planimetrováno z př. řezů a situace programem autocad</t>
  </si>
  <si>
    <t>I. část: 645=645,000 [A] 
II. část: 390*1,2*0,3=140,400 [B] 
Celkem: A+B=785,400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</si>
  <si>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</si>
  <si>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</si>
  <si>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</si>
  <si>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zásyp vykopaným materiálem  
vypočteno z vz.řezů a situace</t>
  </si>
  <si>
    <t>zásyp v místě krajnic - I. část: 137=137,000 [A] 
zásyp v místě krajnic - II. část: 170*0,25*0,2=8,500 [B] 
zásyp po odstranění prov. kom. - I. část: 6431=6 431,000 [C] 
Celkem: A+B+C=6 576,500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</si>
  <si>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</si>
  <si>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</si>
  <si>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</si>
  <si>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planimetrováno z př. řezů programem autocad</t>
  </si>
  <si>
    <t>I. část: 1800*1,2=2 160,000 [A] 
II. část: 390*1,2=468,000 [B] 
Celkem: A+B=2 628,000 [C]</t>
  </si>
  <si>
    <t>položka zahrnuje úpravu pláně včetně vyrovnání výškových rozdílů. Míru zhutnění určuje projekt.</t>
  </si>
  <si>
    <t>18222</t>
  </si>
  <si>
    <t>ROZPROSTŘENÍ ORNICE VE SVAHU V TL DO 0,15M</t>
  </si>
  <si>
    <t>rozprostření ornice v tl. 0.15m  
planimetrováno ze situace programem autocad</t>
  </si>
  <si>
    <t>I. část: 4005=4 005,000 [A]</t>
  </si>
  <si>
    <t>Základy</t>
  </si>
  <si>
    <t>21461</t>
  </si>
  <si>
    <t>SEPARAČNÍ GEOTEXTILIE</t>
  </si>
  <si>
    <t>separační geotextílie v souladu s TP97   
odolnost proti protlačení (CBR test) větší než 3kN   
odolnost proti proražení menší než 10 mm   
tažnost větší než 50%  
(použita v I. části pro oddělení aktivní zóny od vrstvy ze štěrkodrťi - vrstva aktivní zóny bude po odstranění prov. komunikace ponechána, separační geotextilie bude odstraněna)</t>
  </si>
  <si>
    <t>I. část: 1800*1,2=2 160,000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</si>
  <si>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</si>
  <si>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t>
  </si>
  <si>
    <t>56333</t>
  </si>
  <si>
    <t>VOZOVKOVÉ VRSTVY ZE ŠTĚRKODRTI TL. DO 150MM</t>
  </si>
  <si>
    <t>ŠDb 0/63 tl. 150 mm  
ČSN EN 13285, ČSN 736126-1  
plocha vozovky planimetrována ze situace programem autocad</t>
  </si>
  <si>
    <t>- dodání kameniva předepsané kvality a zrnitosti  
- rozprostření a zhutnění vrstvy v předepsané tloušťce  
- zřízení vrstvy bez rozlišení šířky, pokládání vrstvy po etapách  
- nezahrnuje postřiky, nátěry</t>
  </si>
  <si>
    <t>56362</t>
  </si>
  <si>
    <t>VOZOVKOVÉ VRSTVY Z RECYKLOVANÉHO MATERIÁLU TL DO 100MM</t>
  </si>
  <si>
    <t>R-mat tl. 100 mm - TP208    
předpoklad využití frézovaného materiálu ze stáv. vozovek  
plocha vozovky planimetrována ze situace programem autocad</t>
  </si>
  <si>
    <t>II. část: 390=390,000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</si>
  <si>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</si>
  <si>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58301</t>
  </si>
  <si>
    <t>KRYT ZE SINIČNÍCH DÍLCŮ (PANELŮ) TL 150MM</t>
  </si>
  <si>
    <t>provizorní komunikace - včetně dovozu a uložení  
včetně lože z HDK  
vč. opotřebení a pronájmu  
plocha vozovky planimetrována ze situace programem autocad</t>
  </si>
  <si>
    <t>I. část: 1800=1 800,000 [A] 
II. část: 390=390,000 [B] 
Celkem: A+B=2 190,000 [C]</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</si>
  <si>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</si>
  <si>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SO003</t>
  </si>
  <si>
    <t>Provizorní komunikace pro realizaci křižovatky se sil. II/404</t>
  </si>
  <si>
    <t>pol. 11130: 384*0,15=57,600 [A] 
pol. 11332: 323,49=323,490 [B] 
Celkem: (A+B)*1,9=724,071 [C]</t>
  </si>
  <si>
    <t>015130</t>
  </si>
  <si>
    <t>POPLATKY ZA LIKVIDACI ODPADŮ NEKONTAMINOVANÝCH - 17 03 02  VYBOURANÝ ASFALTOVÝ BETON BEZ DEHTU</t>
  </si>
  <si>
    <t>Položka 11313  
nejméně 70% odpadu bude připraveno k opětovnému použití, recyklaci nebo jinýmdruhům materiálového využití</t>
  </si>
  <si>
    <t>31,125*2,4=74,700 [A]</t>
  </si>
  <si>
    <t>sejmutí drnu v tl. 150 mm ze stáv. příkopů a svahů podél silnic   
planimetrováno ze situace (zaměření stáv. stavu) programem autocad, koef sklonu svahu 1,2   
včetně odvozu a uložení na skládku do dodavatelem určené vzdálenosti  
planimetrováno ze situace programem autocad</t>
  </si>
  <si>
    <t>320*1,2=384,000 [A]</t>
  </si>
  <si>
    <t>11313</t>
  </si>
  <si>
    <t>ODSTRANĚNÍ KRYTU ZPEVNĚNÝCH PLOCH S ASFALTOVÝM POJIVEM</t>
  </si>
  <si>
    <t>odstranění zbytku podkl. asf. vrstev vozovky (po frézování) provizorní komunikace  
vč. odvozu na skládku  
planimetrováno ze situace programem autocad</t>
  </si>
  <si>
    <t>vrstva po odfrézování: 420*0,05=21,000 [A] 
krajnice z asf. recyklátu: 0,75*135*0,1=10,125 [B] 
Celkem: A+B=31,125 [C]</t>
  </si>
  <si>
    <t>aktivní zóna: 321*0,5=160,500 [A] 
štěrkodrť: 420*1,2*0,15=75,600 [B] 
mechanicky zpevněné kamenivo: 420*1,13*0,15=71,190 [C] 
dosypávka krajnice: 135*0,12=16,200 [D] 
Celkem: A+B+C+D=323,490 [E]</t>
  </si>
  <si>
    <t>11372</t>
  </si>
  <si>
    <t>FRÉZOVÁNÍ ZPEVNĚNÝCH PLOCH ASFALTOVÝCH</t>
  </si>
  <si>
    <t>odfrézování asfaltového krytu, předpoklad dalšího využití na stavbě, zhotovitel v  
celkové ceně díla zohlední možnost tohoto následného využití včetně odvozu  
přebytku na deponii dle určení správce  
planimetrováno programem autocad ze situace</t>
  </si>
  <si>
    <t>Sil. II/405: 150*0,04=6,000 [A]</t>
  </si>
  <si>
    <t>odfrézování asfaltového krytu provizorní komunikace, odvoz  
na deponii dle určení správce  
planimetrováno programem autocad ze situace</t>
  </si>
  <si>
    <t>420*0,08=33,600 [A]</t>
  </si>
  <si>
    <t>113765</t>
  </si>
  <si>
    <t>FRÉZOVÁNÍ DRÁŽKY PRŮŘEZU DO 600MM2 V ASFALTOVÉ VOZOVCE</t>
  </si>
  <si>
    <t>M</t>
  </si>
  <si>
    <t>včetně odvozu a uložení na skládku a poplatku za skládku  
napojení na stáv. komunikaci  
určeno ze situace</t>
  </si>
  <si>
    <t>38=38,000 [A]</t>
  </si>
  <si>
    <t>Položka zahrnuje veškerou manipulaci s vybouranou sutí a s vybouranými hmotami vč. uložení na skládku.</t>
  </si>
  <si>
    <t>výkopy tř.I, včetně úpravy terénu po odtěžení  
odvoz  přebytku na skládku do dodavatelem určené vzdálenosti   
planimetrováno z př. řezů a situace programem autocad</t>
  </si>
  <si>
    <t>1457=1 457,000 [A]</t>
  </si>
  <si>
    <t>natěžení a dovoz vhodného materiálu z meziskládky</t>
  </si>
  <si>
    <t>pol. 171303 aktivní zóna: 321=321,000 [A] 
pol. 173103 zemní krajnice: 16,20=16,200 [B] 
pol. 17411 zásyp: 1457=1 457,000 [C] 
Celkem: A+B+C=1 794,200 [D]</t>
  </si>
  <si>
    <t>natěžení a dovoz z meziskládky  
ornice použitá zpět na stavbě - ohumusování ve svahu i v rovině</t>
  </si>
  <si>
    <t>ornice v rovině tl.0,40m: 745*0,4=298,000 [A]</t>
  </si>
  <si>
    <t>Dočasná aktivní zóna v tl. 0,50 m  
Požadavky a výsledné parametry dle ČSN 736133.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Projektant předpokládá využití stávajícího předrceného materiálu z výkopu.   
planimetrováno z př. řezů a situace programem autocad</t>
  </si>
  <si>
    <t>321=321,000 [A]</t>
  </si>
  <si>
    <t>173103</t>
  </si>
  <si>
    <t>ZEMNÍ KRAJNICE A DOSYPÁVKY SE ZHUT DO 100% PS</t>
  </si>
  <si>
    <t>zhutněná dosypávka krajnice    
Požadavky a výsledné parametry dle ČSN 736133.    
Kompletní provedení včetně uložení,úpravy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t>
  </si>
  <si>
    <t>135*0,12=16,200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</si>
  <si>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</si>
  <si>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vykopaným materiálem (po odstranění provizorní komunikace srovnání terénu)  
vypočteno z vz.řezů a situace</t>
  </si>
  <si>
    <t>556=556,000 [A]</t>
  </si>
  <si>
    <t>18235</t>
  </si>
  <si>
    <t>ROZPROSTŘENÍ ORNICE V ROVINĚ V TL DO 0,50M</t>
  </si>
  <si>
    <t>rozprostření ornice v tl. 0.40m  
planimetrováno ze situace programem autocad</t>
  </si>
  <si>
    <t>745=745,000 [A]</t>
  </si>
  <si>
    <t>18510</t>
  </si>
  <si>
    <t>BIOLOGICKÁ REKULTIVACE DVOULETÁ</t>
  </si>
  <si>
    <t>Plocha provizorní komunikace je v současné době využívána jako orná půda. Na této  
ploše je navržena dvouletá biologická rekultivace. Podrobná specifikace  
technická zpráva SO 803 v části Biologická rekultivace  
V rámci biologické části rekultivace bude provedeno:  
- vápnění  
- hnojení organickými a průmyslovými hnojivy  
- agrotechnické operace  
- setí rekultivačních plodin  
- zaorání rekultivačních plodin</t>
  </si>
  <si>
    <t>56313</t>
  </si>
  <si>
    <t>VOZOVKOVÉ VRSTVY Z MECHANICKY ZPEVNĚNÉHO KAMENIVA TL. DO 150MM</t>
  </si>
  <si>
    <t>MZK 0/32 Ga tl. 150 mm   
ČSN 736126-1, ČSN EN 13285   
plocha vozovky planimetrována ze situace programem autocad</t>
  </si>
  <si>
    <t>420*1,13=474,600 [A]</t>
  </si>
  <si>
    <t>ŠDa 0/63 Ge tl. 150 mm   
ČSN EN 13285, ČSN 736126-1  
plocha vozovky planimetrována ze situace programem autocad</t>
  </si>
  <si>
    <t>420*1,2=504,000 [A]</t>
  </si>
  <si>
    <t>56962</t>
  </si>
  <si>
    <t>ZPEVNĚNÍ KRAJNIC Z RECYKLOVANÉHO MATERIÁLU TL DO 100MM</t>
  </si>
  <si>
    <t>planimetriváno ze situace a vzor. příčných řezů</t>
  </si>
  <si>
    <t>0,75*135=101,250 [A]</t>
  </si>
  <si>
    <t>572123</t>
  </si>
  <si>
    <t>INFILTRAČNÍ POSTŘIK Z EMULZE DO 1,0KG/M2</t>
  </si>
  <si>
    <t>PI-C (C65 B 5) 0.8 kg/m2    
ČSN 736129, ČSN EN 13808  
plocha vozovky planimetrována ze situace programem autocad</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</si>
  <si>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</si>
  <si>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</si>
  <si>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</si>
  <si>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PS-C (C65 B 5) 0.35 kg/m2    
ČSN 736129, ČSN EN 13808  
plocha vozovky planimetrována ze situace programem autocad</t>
  </si>
  <si>
    <t>(420+150)*1,03=587,100 [A]</t>
  </si>
  <si>
    <t>574A34</t>
  </si>
  <si>
    <t>ASFALTOVÝ BETON PRO OBRUSNÉ VRSTVY ACO 11+, 11S TL. 40MM</t>
  </si>
  <si>
    <t>ACO 11+ 50/70 - tl.40mm   
ČSN 736121, ČSN EN 13108-1  
plocha vozovky planimetrována ze situace programem autocad</t>
  </si>
  <si>
    <t>420+150=570,000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</si>
  <si>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</si>
  <si>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574E56</t>
  </si>
  <si>
    <t>ASFALTOVÝ BETON PRO PODKLADNÍ VRSTVY ACP 16+, 16S TL. 60MM</t>
  </si>
  <si>
    <t>ACP 16+ 50/70   
ČSN 736121, ČSN EN 13108-1   
plocha vozovky planimetrována ze situace programem autocad</t>
  </si>
  <si>
    <t>420*1,03=432,600 [A]</t>
  </si>
  <si>
    <t>57621</t>
  </si>
  <si>
    <t>POSYP KAMENIVEM DRCENÝM 5KG/M2</t>
  </si>
  <si>
    <t>posyp kamenivem frakce 2/4 3.0 kg/m2  
plocha vozovky planimetrována ze situace programem autocad</t>
  </si>
  <si>
    <t>- dodání kameniva předepsané kvality a zrnitosti  
- posyp předepsaným množstvím</t>
  </si>
  <si>
    <t>SO004</t>
  </si>
  <si>
    <t>Demolice stodoly parc.č. 565</t>
  </si>
  <si>
    <t>POPLATKY ZA LIKVIDACI ODPADŮ NEKONTAMINOVANÝCH - 17 05 04  VYTĚŽENÉ ZEMINY A HORNINY -  I. TŘÍDA TĚŽITELNOSTI</t>
  </si>
  <si>
    <t>pol. 12373: 98,010*1,9=186,219 [A]</t>
  </si>
  <si>
    <t>015140</t>
  </si>
  <si>
    <t>POPLATKY ZA LIKVIDACI ODPADŮ NEKONTAMINOVANÝCH - 17 01 01  BETON Z DEMOLIC OBJEKTŮ, ZÁKLADŮ TV</t>
  </si>
  <si>
    <t>nejméně 70% odpadu bude připraveno k opětovnému použití, recyklaci nebo jinýmdruhům materiálového využití</t>
  </si>
  <si>
    <t>pol. 96613: 8,85=8,850 [A] 
pol. 96615: 17,7=17,700 [B] 
Celkem: (A+B)*2,3=61,065 [C]</t>
  </si>
  <si>
    <t>015170</t>
  </si>
  <si>
    <t>POPLATKY ZA LIKVIDACI ODPADŮ NEKONTAMINOVANÝCH - 17 02 01  DŘEVO PO STAVEBNÍM POUŽITÍ, Z DEMOLIC</t>
  </si>
  <si>
    <t>pol. 96617: 21,172*0,7=14,820 [A]</t>
  </si>
  <si>
    <t>015680</t>
  </si>
  <si>
    <t>POPLATKY ZA LIKVIDACI ODPADŮ NEBEZPEČNÝCH - 17 06 05*  STAVEBNÍ MATERIÁLY OBSAHUJÍCÍ AZBEST</t>
  </si>
  <si>
    <t>pol. 96611.R: 3,914*1,2=4,697 [A]</t>
  </si>
  <si>
    <t>výkopy v místě demolice, včetně úpravy terénu po odtěžení, včetně odvozu na skládku  
planimetrováno ze situace programem autocad</t>
  </si>
  <si>
    <t>(8,1-0,75-0,75)*(16,35-0,75-0,75)=98,010 [A]</t>
  </si>
  <si>
    <t>Ostatní konstrukce a práce</t>
  </si>
  <si>
    <t>96611</t>
  </si>
  <si>
    <t>BOURÁNÍ STŘEŠNÍ KRYTINY</t>
  </si>
  <si>
    <t>odstranění stávající střešní krytiny  
vč.odvozu a  uložení na skládku</t>
  </si>
  <si>
    <t>(5,2*11,55*0,025)*2+(4,5*8,1*0,025)=3,914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</si>
  <si>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</si>
  <si>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96613</t>
  </si>
  <si>
    <t>BOURÁNÍ KONSTRUKCÍ Z KAMENE NA MC</t>
  </si>
  <si>
    <t>vybourání stávající kamenné podezdívky  
vč.odvozu a  uložení na skládku</t>
  </si>
  <si>
    <t>0,50*0,75*(7,75+7,75+8,10)=8,850 [A]</t>
  </si>
  <si>
    <t>96615</t>
  </si>
  <si>
    <t>BOURÁNÍ KONSTRUKCÍ Z PROSTÉHO BETONU</t>
  </si>
  <si>
    <t>vybourání stávajících bet. základů  
vč.odvozu a  uložení na skládku</t>
  </si>
  <si>
    <t>0,75*1,00*(7,75+7,75+8,10)=17,700 [A]</t>
  </si>
  <si>
    <t>96617</t>
  </si>
  <si>
    <t>BOURÁNÍ KONSTRUKCÍ ZE DŘEVA</t>
  </si>
  <si>
    <t>vybourání stávajících dřevěných konstrukcí (prkna + trámy)  
vč.odvozu a  uložení na skládku</t>
  </si>
  <si>
    <t>vrata: (3,8*2,6*0,03)*2 + (4,3*1,8*0,03)*2=1,057 [A] 
obvodová konstrukce: (2,45*16,35*0,1)*2+(2,45*8,1*0,1)*2+(2,8*8,1*0,1*0,5)=13,115 [B] 
střecha: 7,00=7,000 [C] 
Celkem: A+B+C=21,172 [D]</t>
  </si>
  <si>
    <t>SO101</t>
  </si>
  <si>
    <t>PŘELOŽKA SILNICE II/405</t>
  </si>
  <si>
    <t>014132</t>
  </si>
  <si>
    <t>POPLATKY ZA SKLÁDKU TYP S-NO (NEBEZPEČNÝ ODPAD)</t>
  </si>
  <si>
    <t>Předpokládá se nutnost skládkování stávajících vozovek z 100% jako nebezpečný odpad. Druh odpadu bude určen laboratorním rozborem vzorků dle vyhlášky č.130/2019Sb., viz samostatná položka.</t>
  </si>
  <si>
    <t>položka 11313:  
Místní kom - předpokl. tl.0,05m.: (115+120)*0,05*2,4=28,200 [A]</t>
  </si>
  <si>
    <t>zahrnuje veškeré poplatky provozovateli skládky související s uložením odpadu na skládce.</t>
  </si>
  <si>
    <t>POPLATKY ZA LIKVIDACI ODPADŮ NEKONTAMINOVANÝCH - 17 05 04 VYTĚŽENÉ ZEMINY A HORNINY - I. TŘÍDA TĚŽITELNOSTI</t>
  </si>
  <si>
    <t>bilance kubatur za celou stavbu (silniční objekty)</t>
  </si>
  <si>
    <t>položka 11130:18108*0,15=2 716,200 [A] 
položka 12932:80*0,5=40,000 [B] 
položka 17120.A:50112,071=50 112,071 [C] 
Celkem: (A+B+C)*1,9=100 449,715 [D]</t>
  </si>
  <si>
    <t>POPLATKY ZA LIKVIDACI ODPADŮ NEKONTAMINOVANÝCH - 17 03 02 VYBOURANÝ ASFALTOVÝ BETON BEZ DEHTU</t>
  </si>
  <si>
    <t>položka 11313:  
sil.II/405 - předpokl. tl.0,05m: (2200+272+1945)*0,05=220,850 [A] 
sjezdy s asf.povrchem - předpokl. tl.0,05m: (60+20+37)*0,05=5,850 [B] 
Celkem: (A+B)*2,4=544,080 [C]</t>
  </si>
  <si>
    <t>POPLATKY ZA LIKVIDACI ODPADŮ NEKONTAMINOVANÝCH - 17 01 01 BETON Z DEMOLIC OBJEKTŮ, ZÁKLADŮ TV</t>
  </si>
  <si>
    <t>položka 11318:2,625=2,625 [A] 
položka 11328:441*0,2=88,200 [B] 
položka 11352:84*0,12=10,080 [C] 
položka 96616:12,51=12,510 [D] 
položka 96613:18,9=18,900 [E] 
položka 966358:45*0,6*3,14*0,08=6,782 [F] 
Celkem: (A+B+C+D+E+F)*2,3=319,923 [G]</t>
  </si>
  <si>
    <t>sejmutí drnu v tl. 150 mm ze stáv. příkopů a svahů podél silnic  
planimetrováno ze situace (zaměření stáv. stavu) programem autocad, koef sklonu svahu 1,2  
včetně odvozu a uložení na skládku do dodavatelem určené vzdálenosti</t>
  </si>
  <si>
    <t>(1535+2323+333+195+291+336+315+734+435+334+3670+595+135+475+104+244+1416+180+1440)*1,2=18 108,000 [A]</t>
  </si>
  <si>
    <t>odstranění zbytku podkl. asf. vrstev vozovky (po frézování) v místech výstavby plné konstrukce, vč. odvozu a uložení na skládku  
planimetrováno ze situace programem autocad</t>
  </si>
  <si>
    <t>sil.II/405 - předpokl. tl.0,05m: (2200+272+1945)*0,05=220,850 [A] 
Místní kom - předpokl. tl.0,05m.: (115+120)*0,05=11,750 [B] 
sjezdy s asf.povrchem - předpokl. tl.0,05m: (60+20+37)*0,05=5,850 [C] 
Celkem: A+B+C=238,450 [D]</t>
  </si>
  <si>
    <t>11317</t>
  </si>
  <si>
    <t>ODSTRAN KRYTU ZPEVNĚNÝCH PLOCH Z DLAŽEB KOSTEK</t>
  </si>
  <si>
    <t>odstranění stáv. zpevněného příkopu ze žulových kostek, vč. podkladu   
předpoklad dalšího využití na stavbě,  
zhotovitel v celkové ceně díla zohlední možnost tohoto následného využití   
vč. odvozu a očištění a uložení na meziskládku  
planimetrováno ze situace programem autocad</t>
  </si>
  <si>
    <t>20*1*0,25=5,000 [A]</t>
  </si>
  <si>
    <t>11318</t>
  </si>
  <si>
    <t>ODSTRANĚNÍ KRYTU ZPEVNĚNÝCH PLOCH Z DLAŽDIC</t>
  </si>
  <si>
    <t>odstranění stáv. bet. přídlažby (500x250x100), vč. podkladu   
vč. odvozu a uložení na skládku  
planimetrováno ze situace programem autocad</t>
  </si>
  <si>
    <t>84*0,5*0,25*0,25=2,625 [A]</t>
  </si>
  <si>
    <t>11328</t>
  </si>
  <si>
    <t>ODSTRANĚNÍ PŘÍKOPŮ, ŽLABŮ A RIGOLŮ Z PŘÍKOPOVÝCH TVÁRNIC</t>
  </si>
  <si>
    <t>odstranění stáv. žlabu z příkopových tvárnic vč. podkladu   
vč. odvozu a uložení na skládku  
planimetrováno ze situace programem autocad</t>
  </si>
  <si>
    <t>planimetrováno ze situace: 
(148+161+29+167+25+125+66+14)*0,6=441,000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</si>
  <si>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</si>
  <si>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vybourání nestmelených podkladních vozovkových vrstev     
vč.odvozu a  uložení na meziskládku  
o použití materiálu zpět do násypů rozhodne TDI , nebude použito do konstrukce vozovky  
planimetrováno ze situace programem autocad</t>
  </si>
  <si>
    <t>sil.II/405 - předpokl. tl.0,4m: (2200+272+1495)*0,4=1 586,800 [A] 
Místní kom - předpokl. tl.0,3m.: (115+120)*0,3=70,500 [B] 
sjezdy - předpokl. tl.0,25m:(60+20+37+60+75+33+185+101)*0,25=142,750 [C] 
Celkem: A+B+C=1 800,050 [D]</t>
  </si>
  <si>
    <t>11352</t>
  </si>
  <si>
    <t>ODSTRANĚNÍ CHODNÍKOVÝCH A SILNIČNÍCH OBRUBNÍKŮ BETONOVÝCH</t>
  </si>
  <si>
    <t>odstranění stáv. bet. obrubníků, vč. podkladu   
vč. odvozu a uložení na skládku  
planimetrováno ze situace programem autocad</t>
  </si>
  <si>
    <t>84=84,000 [A]</t>
  </si>
  <si>
    <t>odfrézování asfaltového krytu, předpoklad dalšího využití na stavbě,  
zhotovitel v celkové ceně díla zohlední možnost tohoto následného využití   
včetně odvozu přebytku na deponii dle určení správce</t>
  </si>
  <si>
    <t>obsah plochy obvodu stáv. komunikace - planimetrováno programem autocad ze situace  
sil.II/405 - předpokl. tl.0,12m: (395+2200+272+1945+525)*0,12=640,440 [A] 
Místní kom - předpokl. tl.0,05m.: (115+120)*0,05=11,750 [B] 
Celkem: A+B=652,190 [C]</t>
  </si>
  <si>
    <t>včetně odvozu a uložení na skládku a poplatku za skládku  
 podél  římsy mostu SO201, odvodňovacího žlabu a v místě napojení ZÚ a KÚ</t>
  </si>
  <si>
    <t>určeno ze situací  
16+16+16+16+390=454,000 [A] 
8,5+8,5=17,000 [B] 
Celkem: A+B=471,000 [C]</t>
  </si>
  <si>
    <t>výkopy z trasy tř.I, včetně úpravy terénu po odtěžení, v případě zpětného použití odvoz a uložení na meziskládku,   
odvoz  přebytku na skládku do dodavatelem určené vzdálenosti  
planimetrováno z př. řezů - viz. kubaturový list  programem autocad</t>
  </si>
  <si>
    <t>z příčných řezů:109949=109 949,000 [A]</t>
  </si>
  <si>
    <t>výkopy z trasy tř.II, včetně úpravy terénu po odtěžení, včetně odvozu a uložení na meziskládku,   
včetně rozpojování speciálními rozpojovacími mechanizmy ( rozrývače, skalní lžíce, kladiva)  
planimetrováno z př. řezů - viz. kubaturový list  programem autocad</t>
  </si>
  <si>
    <t>z příčných řezů:53783-10756,6=43 026,400 [A]</t>
  </si>
  <si>
    <t>výkopy z trasy tř.III, včetně úpravy terénu po odtěžení, včetně odvozu a uložení na meziskládku,   
včetně včetně rozpojování speciálními rozpojovacími mechanizmy ( rozrývače, skalní lžíce, kladiva)  
případně těžebního odstřelu buď řízeným výlomem ve formě obrysového presplitu nebo hladkým výlomem  
planimetrováno z př. řezů - viz. kubaturový list  programem autocad</t>
  </si>
  <si>
    <t>z příčných řezů:21067-4213,4=16 853,600 [A]</t>
  </si>
  <si>
    <t>násyp:94994=94 994,000 [A] 
aktivní zóna:24574,86-2911=21 663,860 [B] 
zemní krajnice:1198,5=1 198,500 [C] 
Celkem: A+B+C=117 856,360 [D]</t>
  </si>
  <si>
    <t>natěžení a dovoz z meziskládky   
ornice použitá zpět na stavbě - ohumusování ve svahu i v rovině</t>
  </si>
  <si>
    <t>ornice ve svahu tl.0,15m: 89117*0,15=13 367,550 [A] 
ornice v rovině tl.0,15m:2324*0,15=348,600 [B] 
ornice ve svahu tl.0,30m:(3,25*45)*0,3=43,875 [C] 
Celkem: A+B+C=13 760,025 [D]</t>
  </si>
  <si>
    <t>předpoklad 20% z výkopu tř.II  
včetně odvozu a uložení na meziskládku,</t>
  </si>
  <si>
    <t>0,20*53783=10 756,600 [A]</t>
  </si>
  <si>
    <t>43026,4+10756,6=53 783,000 [A]</t>
  </si>
  <si>
    <t>předpoklad 20% z výkopu tř.III  
včetně odvozu a uložení na meziskládku,</t>
  </si>
  <si>
    <t>0,20*21067=4 213,400 [A]</t>
  </si>
  <si>
    <t>16853,6+4213,4=21 067,000 [A]</t>
  </si>
  <si>
    <t>12932</t>
  </si>
  <si>
    <t>ČIŠTĚNÍ PŘÍKOPŮ OD NÁNOSU DO 0,5M3/M</t>
  </si>
  <si>
    <t>čištění a reprofilace příkopů v místě napojení na stáv. příkopy  
planimetrováno ze situace progamem autocad</t>
  </si>
  <si>
    <t>80=80,000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</si>
  <si>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</si>
  <si>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13173</t>
  </si>
  <si>
    <t>HLOUBENÍ JAM ZAPAŽ I NEPAŽ TŘ. I</t>
  </si>
  <si>
    <t>jámy pro propustky (bet. prahy, základy, dlažba...)  
včetně odvozu  na skládku do dodavatelem určené vzdálenosti</t>
  </si>
  <si>
    <t>kubatury vypočteny z výkresu propustků 
propustek v km 0,265:20*2,0*2,16+0,6*0,4*1,1*2+4*2,5*0,25+5,5*3*0,3+5,1*3*0,3=98,968 [A] 
propustek v km 1,250:33*2,5*2,6+0,6*0,4*1,5*2+2*(2,5+2,2)*0,25+6,9*3*0,3+2,8*4*0,3=227,140 [B] 
propustek v km 3,442:26*2,3*2,4+0,6*0,4*1,3*2+4*2,5*0,25+8*4*0,3+6*4*0,3=163,444 [C] 
propustek v km 3,490:31*0,8*2,6+0,6*0,4*1,5*2+(2*2,2+2,5+3,2)*0,25+5,6*3*0,3+6,9*3,0*0,3=78,975 [D] 
propustky pod sjezdy:1,6*1,92*(10+10+10+10+10+10)+0,6*0,4*1*12+12*2,4*0,25+4,5*2,6*0,3*12=236,520 [E] 
vývařiště:2*2,75*15*0,3+25*2,75*0,3+2,5*0,25*32=65,375 [F] 
Celkem: A+B+C+D+E+F=870,422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</si>
  <si>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</si>
  <si>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</si>
  <si>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</si>
  <si>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výkop pro vodovodní přípojky užitkové vody a pro rýhy pro uliční vpusti a jejich přípojky  
včetně odvozu  na skládku do dodavatelem určené vzdálenosti  
planimetrováno ze situace programem autocad</t>
  </si>
  <si>
    <t>vodovodní přípojky: 85*0,6*0,9=45,900 [A] 
UV vč. přípojek:9*1*1*1,5+9*6*0,8*1,2=65,340 [B] 
Celkem: A+B=111,240 [C]</t>
  </si>
  <si>
    <t>171111</t>
  </si>
  <si>
    <t>ULOŽENÍ SYP DO NÁSYPŮ SE ZLEPŠENÍM ZEMINY SE ZHUT DO 95% PS</t>
  </si>
  <si>
    <t>Požadavky a výsledné parametry dle ČSN 736133.  
Kompletní provedení včetně uložení,úpravy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Projektant předpokládá využití stávajícího předrceného materiálu z výkopu a stávajícího materiálu podmínečně vhodného do násypu po úpravě hydrálickými pojivy.  
planimetrováno z př. řezů - viz. kubaturový list  a situace (v místě křižovatek) programem autocad</t>
  </si>
  <si>
    <t>kubatury stanoveny planimetrováním z příčných řezů 
92899=92 899,000 [A] 
v místě křižovatek:((285+290)*0,5+190*4)*2=2 095,000 [B] 
Celkem: A+B=94 994,000 [C]</t>
  </si>
  <si>
    <t>bilance kubatur (zemních prací) za celou stavbu (silniční objekty+SO201)</t>
  </si>
  <si>
    <t>položka 13173 - položka 17411:870,422-495,45=374,972 [A] 
položka 13273:111,24=111,240 [B] 
použití na  SO101:21067+53783+109949-94994-21663,86+1800,05-1198,5=68 742,690 [C] 
použití na  SO102a:-4462,97+118,5=-4 344,470 [D] 
použití na  SO102b:1191-1470,7+307,6=27,900 [E] 
použití na  SO103:536-3793,8+118,5=-3 139,300 [F] 
použití na  SO104:-2814,4+312,8=-2 501,600 [G] 
použití na  SO110:-63,84=-63,840 [H] 
použití na  SO150:-1050,12=-1 050,120 [I] 
použití na  SO151:-496=- 496,000 [J] 
použití na  SO002:-785,4-2542,75+2455+882=8,850 [K] 
použití na  SO803:1185+133+84+(1151,5-6788)+(85,5-1100)=-5 249,000 [L] 
použití na  SO201:-2309,251=-2 309,251 [M] 
Celkem: A+B+C+D+E+F+G+H+I+J+K+L+M=50 112,071 [N]</t>
  </si>
  <si>
    <t>uložení frézovaného materiálu na skládku správce komunikace  
bilance kubatur (frézovaného materiálu) za celou stavbu (silniční objekty)</t>
  </si>
  <si>
    <t>652,19-436,56*0,05-507*0,15 (SO101)+31,6-311,25*0,15-104,04*0,05 (SO102a.)+195,48-337,5*0,15-30,6*0,05 (SO102b)+21,25-122,4*0,05-528,75*0,15 (SO103)+98,4-134*0,15 (SO104)-277*0,1-311,1*0,06-1132*0,1(SO150)-820*0,1-230*0,1(SO151)-39(SO002)+4,125 (SO003)+407,6(SO803)=799,624 [A]</t>
  </si>
  <si>
    <t>Požadavky a výsledné parametry dle ČSN 736133.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Projektant předpokládá využití stávajícího předrceného materiálu z výkopu.  
planimetrováno z př. řezů - viz. kubaturový list  a situace (v místě křižovatek) programem autocad</t>
  </si>
  <si>
    <t>kubatury stanoveny planimetrováním z příčných řezů 
23895-2911=20 984,000 [A] 
v místě křižovatek:(285+290+190)*1,4*0,5=535,500 [B] 
sjezdy:401*1,2*0,3=144,360 [C] 
Celkem: A+B+C=21 663,860 [D]</t>
  </si>
  <si>
    <t>17180</t>
  </si>
  <si>
    <t>ULOŽENÍ SYPANINY DO NÁSYPŮ Z NAKUPOVANÝCH MATERIÁLŮ</t>
  </si>
  <si>
    <t>vyrovnání v místech hlubokých zářezů (km 2,060 - 2,440 a 2,860 -3,220) po odtěžení skalního masivu  
vyrovnání bude provedeno z ŠDb (fr.0-125) v průměrné tl.0,3m (aktivní zóna)  
planimetrováno z příčných řezů</t>
  </si>
  <si>
    <t>1526+1385=2 911,000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</si>
  <si>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</si>
  <si>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zhutněná dosypávka krajnice  
Požadavky a výsledné parametry dle ČSN 736133.  
Kompletní provedení včetně uložení,úpravy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t>
  </si>
  <si>
    <t>kubatury vypočteny ze vz. příčných řezů a situace 
podél PHS: 0,6*390=234,000 [A] 
podél svodidel:(2396+84-390)*0,25=522,500 [B] 
podél sloupků:(3800*2-2396-84-2*350)*0,1=442,000 [C] 
Celkem: A+B+C=1 198,500 [D]</t>
  </si>
  <si>
    <t>zásyp vtokového objektuu propustku v km 1,250, zásyp v u nadzářezových příkopů  
zásyp pro přepojení stávajících přípojek užitkové vody a pro rýhy pro uliční vpusti a jejich přípojky</t>
  </si>
  <si>
    <t>kubatury vypočteny z výkresu propustků 
9*4=36,000 [A] 
nadzářezové příkopy: 
0,4*(460+590)=420,000 [B] 
vodovodní přípojky: 85*0,6*0,35=17,850 [C] 
UV vč. přípojek:9*6*0,8*0,5=21,600 [D] 
Celkem: A+B+C+D=495,450 [E]</t>
  </si>
  <si>
    <t>17581</t>
  </si>
  <si>
    <t>OBSYP POTRUBÍ A OBJEKTŮ Z NAKUPOVANÝCH MATERIÁLŮ</t>
  </si>
  <si>
    <t>obsyp propustků ze ŠD fr. 0/32, obsyp pro přepojení stávajících přípojek užitkové vody a pro rýhy pro uliční vpusti a jejich přípojky  
Kompletní provedení včetně  nákupu a dodávky, včetně všech souvisejících prací (např.natěžení, dopravy, uložení,úprava, hutnění, atp.).  
Veškeré práce a použitý materiál musí být odsouhlasen TDI.</t>
  </si>
  <si>
    <t>kubatury vypočteny z výkresu propustků 
propustek v km 0,265:20*(2,7-0,4*0,4*3,14)=43,952 [A] 
propustek v km 1,250:33*(4,3-0,6*0,6*3,14)=104,597 [B] 
propustek v km 3,442:26*(3,8-0,5*0,5*3,14)=78,390 [C] 
propustek v km 3,490:31*(4,3-0,6*0,6*3,14)=98,258 [D] 
propustky pod sjezdy:(10+10+10+10+10+10)*(2,0-0,3*0,3*3,14)=103,044 [E] 
vodovodní přípojky: 85*0,6*0,4=20,400 [F] 
UV vč. přípojek:9*(1*1*1,5-0,5*0,5*1,5)+9*6*0,8*0,5=31,725 [G] 
Celkem: A+B+C+D+E+F+G=480,366 [H]</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</si>
  <si>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</si>
  <si>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17980</t>
  </si>
  <si>
    <t>NÁSYPY Z ARMOVANÝCH ZEMIN Z NAKUPOVANÝCH MATERÁLŮ</t>
  </si>
  <si>
    <t>Vyztužení  strmého svahu systémem armované zeminy  
armovací sítě jsou součástí položky č.28995  
planimetrováno z příčných řezů a  situace programem autocad</t>
  </si>
  <si>
    <t>45*27,5=1 237,500 [A]</t>
  </si>
  <si>
    <t>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</si>
  <si>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35</t>
  </si>
  <si>
    <t>planimetrováno z př. řezů - viz. kubaturový list  a situace (v místě křižovatek a sjezdů) programem autocad</t>
  </si>
  <si>
    <t>kubatury stanoveny planimetrováním z příčných řezů 
45592=45 592,000 [A] 
v místě křižovatek:(285+290+190)*1,4=1 071,000 [B] 
sjezdy: 401*1,2=481,200 [D] 
Celkem: A+B+D=47 144,200 [E]</t>
  </si>
  <si>
    <t>36</t>
  </si>
  <si>
    <t>18210</t>
  </si>
  <si>
    <t>ÚPRAVA POVRCHŮ SROVNÁNÍM ÚZEMÍ</t>
  </si>
  <si>
    <t>odstranení teréních nerovností podél přeložky silnice II/405, pro bezproblémový přejezd zemědělské techniky  
planimetrováno ze situace progamem autocad</t>
  </si>
  <si>
    <t>(90+335+70+260)*1=755,000 [A]</t>
  </si>
  <si>
    <t>položka zahrnuje srovnání výškových rozdílů terénu</t>
  </si>
  <si>
    <t>37</t>
  </si>
  <si>
    <t>rozprostření ornice v tl. 0.15m  
planimetrováno z př. řezů - viz. kubaturový list  a situace (v místě křižovatek) programem autocad</t>
  </si>
  <si>
    <t>kubatury stanoveny planimetrováním z příčných řezů 
88318=88 318,000 [A] 
v místě křižovatek:(325+276+198)=799,000 [B] 
Celkem: A+B=89 117,000 [C]</t>
  </si>
  <si>
    <t>38</t>
  </si>
  <si>
    <t>18225</t>
  </si>
  <si>
    <t>ROZPROSTŘENÍ ORNICE VE SVAHU V TL DO 0,50M</t>
  </si>
  <si>
    <t>rozprostření ornice v tl. 0.30m  
v místě vyztuženého svahu  
planimetrováno ze situace programem autocad</t>
  </si>
  <si>
    <t>3,25*45=146,250 [A]</t>
  </si>
  <si>
    <t>39</t>
  </si>
  <si>
    <t>18232</t>
  </si>
  <si>
    <t>ROZPROSTŘENÍ ORNICE V ROVINĚ V TL DO 0,15M</t>
  </si>
  <si>
    <t>rozprostření ornice v tl. 0.15m  
 v místě osazení svodidel a za PHS  
pozn. ornice použitá zpět na stavbě - od paty násypu po hranici trvalého záboru je součástí SO001, 002 Příprava území</t>
  </si>
  <si>
    <t>kubatury stanoveny planimetrováním ze vz. příčných řezů a situace 
svodidla:(2396+84-390)*1=2 090,000 [A] 
PHS:390*0,6=234,000 [B] 
Celkem: A+B=2 324,000 [C]</t>
  </si>
  <si>
    <t>40</t>
  </si>
  <si>
    <t>21150</t>
  </si>
  <si>
    <t>SANAČNÍ ŽEBRA Z KAMENIVA</t>
  </si>
  <si>
    <t>výměna podloží pod propustky za nenamrzavý propustný materiál v tl.0,3m  
Kompletní provedení včetně  dopravy z meziskládky, uložení,úprava vhodného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čerpáno se souhlasem TD a objednatele</t>
  </si>
  <si>
    <t>kubatury vypočteny z výkresu propustků 
propustek v km 0,265:20*0,3*2,16=12,960 [A] 
propustek v km 1,250:33*0,3*2,6=25,740 [B] 
propustek v km 3,442:26*0,3*2,4=18,720 [C] 
propustek v km 3,490:31*0,3*2,6=24,180 [D] 
propustky pod sjezdy:(10+10+10+10+10+10)*0,3*1,92=34,560 [E] 
Celkem: A+B+C+D+E=116,160 [F]</t>
  </si>
  <si>
    <t>položka zahrnuje dodávku předepsaného kameniva, mimostaveništní a vnitrostaveništní dopravu a jeho uložení  
není-li v zadávací dokumentaci uvedeno jinak, jedná se o nakupovaný materiál</t>
  </si>
  <si>
    <t>41</t>
  </si>
  <si>
    <t>21361</t>
  </si>
  <si>
    <t>DRENÁŽNÍ VRSTVY Z GEOTEXTILIE</t>
  </si>
  <si>
    <t>separační geotextílie v souladu s TP97  
odolnost proti protlačení (CBR test) větší než 3kN  
odolnost proti proražení menší než 10 mm  
tažnost větší než 50%  
v místě propustků  
čerpáno se souhlasem TD a objednatele</t>
  </si>
  <si>
    <t>propustek v km 0,265:20*7,5=150,000 [A] 
propustek v km 1,250:33*9=297,000 [B] 
propustek v km 3,442:26*8,5=221,000 [C] 
propustek v km 3,490:31*9=279,000 [D] 
propustky pod sjezdy:60*6=360,000 [E] 
Celkem: A+B+C+D+E=1 307,000 [F]</t>
  </si>
  <si>
    <t>Položka zahrnuje:  
- dodávku předepsané geotextilie (včetně nutných přesahů) pro drenážní vrstvu, včetně mimostaveništní a vnitrostaveništní dopravy  
- provedení drenážní vrstvy předepsaných rozměrů a předepsaného tvaru</t>
  </si>
  <si>
    <t>42</t>
  </si>
  <si>
    <t>21451</t>
  </si>
  <si>
    <t>SANAČNÍ VRSTVY Z LOMOVÉHO KAMENE</t>
  </si>
  <si>
    <t>sanace podloží V TL.0,5M  
Kompletní provedení včetně  dopravy z meziskládky, uložení,úprava vhodného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planimetrováno z př. řezů - viz. kubaturový list</t>
  </si>
  <si>
    <t>11402=11 402,000 [A]</t>
  </si>
  <si>
    <t>položka zahrnuje zahrnuje dodávku lomového kamen předepsané kvality, včetně mimostaveništní a vnitrostaveništní dopravy, rozprostření se zhutněním  
není-li v zadávací dokumentaci uvedeno jinak, jedná se o nakupovaný materiál</t>
  </si>
  <si>
    <t>43</t>
  </si>
  <si>
    <t>separační geotextílie v souladu s TP97  
odolnost proti protlačení (CBR test) větší než 3kN  
odolnost proti proražení menší než 10 mm  
tažnost větší než 50%  
v místě sanace podloží pod násypy a v podél PHS</t>
  </si>
  <si>
    <t>pod násypy:11402*2*2=45 608,000 [A] 
podél PHS:390*1,3=507,000 [B] 
Celkem: A+B=46 115,000 [C]</t>
  </si>
  <si>
    <t>44</t>
  </si>
  <si>
    <t>27152</t>
  </si>
  <si>
    <t>POLŠTÁŘE POD ZÁKLADY Z KAMENIVA DRCENÉHO</t>
  </si>
  <si>
    <t>v místě vyztužených svahů  
zhutněný podsyp zt ŠD fr.0/32 tl.0,3m  
včetně úpravy pláně pod základovou spárou</t>
  </si>
  <si>
    <t>3,5*45=157,500 [A]</t>
  </si>
  <si>
    <t>45</t>
  </si>
  <si>
    <t>272314</t>
  </si>
  <si>
    <t>ZÁKLADY Z PROSTÉHO BETONU DO C25/30</t>
  </si>
  <si>
    <t>propustky - úložný bet. práh z C25/30 XF3</t>
  </si>
  <si>
    <t>kubatury vypočteny z výkresu propustků 
propustek v km 0,265:0,8*0,4*1,1*2=0,704 [A] 
propustek v km 1,250:0,8*0,4*1,5*2=0,960 [B] 
propustek v km 3,442:0,8*0,4*1,3*2=0,832 [C] 
propustek v km 3,490:0,8*0,4*1,5*2=0,960 [D] 
propustky pod sjezdy:0,8*0,4*1*12=3,840 [E] 
Celkem: A+B+C+D+E=7,296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</si>
  <si>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</si>
  <si>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t>
  </si>
  <si>
    <t>272315</t>
  </si>
  <si>
    <t>ZÁKLADY Z PROSTÉHO BETONU DO C30/37</t>
  </si>
  <si>
    <t>propustky -  bet. práh z C30/37 XF4</t>
  </si>
  <si>
    <t>kubatury vypočteny z výkresu propustků  
propustek v km 0,265:4*2,5*0,25=2,500 [A] 
propustek v km 1,250:2*(2,5+2,2)*0,25=2,350 [B] 
propustek v km 3,442:4*2,5*0,25=2,500 [C] 
propustek v km 3,490:(2*2,2+2,5+3,2)*0,25=2,525 [D] 
propustky pod sjezdy:12*2,5*0,25=7,500 [E] 
vývařiště:2,5*0,25*32=20,000 [F] 
Celkem: A+B+C+D+E+F=37,375 [G]</t>
  </si>
  <si>
    <t>47</t>
  </si>
  <si>
    <t>28994</t>
  </si>
  <si>
    <t>OPLÁŠTĚNÍ (ZPEVNĚNÍ) Z OCELOVÝCH SÍTÍ (A MŘÍŽOVIN)</t>
  </si>
  <si>
    <t>ohebné geomříže pro zvýšení vnější stability vyztuženého svahu  
geomří že dl.8m, uložené ve třech vrstvách, pevnost v tahu min.100kN/m</t>
  </si>
  <si>
    <t>3*8*45=1 080,000 [A]</t>
  </si>
  <si>
    <t>Položka zahrnuje:  
- dodávku předepsaných sítí  
- úpravu, očištění a ochranu podkladu  
- přichycení k podkladu, případně zatížení  
- úpravy spojů a zajištění okrajů  
- úpravy pro odvodnění  
- nutné přesahy  
- mimostaveništní a vnitrostaveništní dopravu</t>
  </si>
  <si>
    <t>48</t>
  </si>
  <si>
    <t>čerpání položky pouze se souhlasem objednatele, TDI a AD a na podkladě zprávy geotechnika stavby v případě nevyhovujícího stavu a míry zvětrávání skály v prostoru hlubokého zářezu  
rozprostření a zakotvení ochranné sítě proti padání kamenů, kotvení dle TPV konkrétního výrobku  
předpoklad kombinace závojových a kotvýcích prvků z vysokopevnostního geokompozitu tvořeného z dvouzákrutového ocel. pletiva s galvanizací (Al/Zn)  
s vpletenými ocelovými lany v délném i příčném směru (včetně všech kotvících prvků) s osdolností v tahu 180kN/m a odolnosti proti proražení 150kN/m</t>
  </si>
  <si>
    <t>4820=4 820,000 [A]</t>
  </si>
  <si>
    <t>49</t>
  </si>
  <si>
    <t>28995</t>
  </si>
  <si>
    <t>KOTEVNÍ SÍTĚ PRO GABIONY A ARMOVANÉ ZEMINY</t>
  </si>
  <si>
    <t>Vyztužení  strmého svahu systémem armované zeminy  - bloky z dvouzákrutové šestiúhelníkové sítě -  ocel.síť 8x10, min.2,7mm, včetně povrchové ochrany se zvýšenou odolností proti mechanickému poškození   
planimetrováno z příčných řezů a  situace programem autocad</t>
  </si>
  <si>
    <t>planimetrováno z příčných řezů  
4*6,5*45=1 170,000 [A]</t>
  </si>
  <si>
    <t>Položka zahrnuje:  
- dodávku předepsané kotevní sítě  
- úpravu, očištění a ochranu podkladu  
- přichycení k podkladu, případně zatížení  
- úpravy spojů a zajištění okrajů  
- nutné přesahy  
- mimostaveništní a vnitrostaveništní dopravu</t>
  </si>
  <si>
    <t>50</t>
  </si>
  <si>
    <t>289972</t>
  </si>
  <si>
    <t>OPLÁŠTĚNÍ (ZPEVNĚNÍ) Z GEOMŘÍŽOVIN</t>
  </si>
  <si>
    <t>v místě sanace podloží pod násypy  
vyztužení podloží pod násypy z dvouosých geomříží (min. tahová pevnost v podélném i příčném směru 150kN/m)</t>
  </si>
  <si>
    <t>11402*2=22 804,000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</si>
  <si>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</si>
  <si>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Svislé konstrukce</t>
  </si>
  <si>
    <t>51</t>
  </si>
  <si>
    <t>33817C</t>
  </si>
  <si>
    <t>SLOUPKY PLOTOVÉ Z DÍLCŮ KOVOVÝCH  DO BETONOVÝCH PATEK</t>
  </si>
  <si>
    <t>KS</t>
  </si>
  <si>
    <t>včetně bet. patek C25/30 XF2, štěrkového podsypu a nutných zemních prací - viz. schema oplocení  
včetně nástřiku z práškového plastu</t>
  </si>
  <si>
    <t>28+16+16=60,000 [A]</t>
  </si>
  <si>
    <t>- dodání a osazení předepsaného sloupku včetně PKO  
- případnou betonovou patku z předepsané třídy betonu  
- nutné zemní práce</t>
  </si>
  <si>
    <t>52</t>
  </si>
  <si>
    <t>33817D</t>
  </si>
  <si>
    <t>VZPĚRY PLOTOVÉ Z DÍLCŮ KOVOVÝCH  DO BETONOVÝCH PATEK</t>
  </si>
  <si>
    <t>10*2+6*2+6*2=44,000 [A]</t>
  </si>
  <si>
    <t>- dodání a osazení předepsané vzpěry včetně PKO  
- případnou betonovou patku z předepsané třídy betonu  
- nutné zemní práce</t>
  </si>
  <si>
    <t>Vodorovné konstrukce</t>
  </si>
  <si>
    <t>53</t>
  </si>
  <si>
    <t>451312</t>
  </si>
  <si>
    <t>PODKLADNÍ A VÝPLŇOVÉ VRSTVY Z PROSTÉHO BETONU C12/15</t>
  </si>
  <si>
    <t>podkladní beton tl.100mm pod vtokový objekt v km 1,250  
bet. C12/15 X0</t>
  </si>
  <si>
    <t>1,5*2,2*0,1=0,330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</si>
  <si>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</si>
  <si>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54</t>
  </si>
  <si>
    <t>451314</t>
  </si>
  <si>
    <t>PODKLADNÍ A VÝPLŇOVÉ VRSTVY Z PROSTÉHO BETONU C25/30</t>
  </si>
  <si>
    <t>podkladní beton pod dlažbu z lomového kamene  
bet. směsi tl. 0.10 m C20/25n XF3</t>
  </si>
  <si>
    <t>kubatury vypočteny z výkresu propustků, situace a vzor.listů mobilní norné stěny 
propustek v km 0,265:5,5*3*0,1+5,1*3*0,1=3,180 [A] 
propustek v km 1,250:6,9*3*0,1+2,8*4*0,1=3,190 [B] 
propustek v km 3,442:8*4*0,1+6*4*0,1=5,600 [C] 
propustek v km 3,490:5,6*3*0,1+6,9*3,0*0,1=3,750 [D] 
propustky pod sjezdy:4,5*2,6*0,1*12=14,040 [E] 
vývařiště:2*2,75*15*0,1+25*2,75*0,1=15,125 [F] 
průjezd pod SO201:5*20*0,1=10,000 [G] 
Celkem: A+B+C+D+E+F+G=54,885 [H]</t>
  </si>
  <si>
    <t>55</t>
  </si>
  <si>
    <t>45152</t>
  </si>
  <si>
    <t>PODKLADNÍ A VÝPLŇOVÉ VRSTVY Z KAMENIVA DRCENÉHO</t>
  </si>
  <si>
    <t>podsyp propustků ze ŠD fr. 0/22, podsyp pro přepojení stávajících přípojek užitkové vody a pro rýhy pro uliční vpusti a jejich přípojky  
Kompletní provedení včetně  nákupu a dodávky, včetně všech souvisejících prací (např.natěžení, dopravy, uložení,úprava, hutnění, atp.).  
Veškeré práce a použitý materiál musí být odsouhlasen TDI.</t>
  </si>
  <si>
    <t>kubatury vypočteny z výkresu propustků 
propustek v km 0,265:20*0,2*2,16=8,640 [A] 
propustek v km 1,250:33*0,2*2,6=17,160 [B] 
propustek v km 3,442:26*0,2*2,4=12,480 [C] 
propustek v km 3,490:31*0,2*2,6=16,120 [D] 
propustky pod sjezdy:(10+10+10+10+10+10)*0,2*1,92=23,040 [E] 
vodovodní přípojky: 85*0,6*0,15=7,650 [F] 
UV vč. přípojek:9*6*0,8*0,15=6,480 [G] 
Celkem: A+B+C+D+E+F+G=91,570 [H]</t>
  </si>
  <si>
    <t>56</t>
  </si>
  <si>
    <t>465512</t>
  </si>
  <si>
    <t>DLAŽBY Z LOMOVÉHO KAMENE NA MC</t>
  </si>
  <si>
    <t>dlažba z lomového kamene tl. 0.20 m  
vč.spárování cementovou maltou s odolností XF4</t>
  </si>
  <si>
    <t>kubatury vypočteny z výkresu propustků, situace 
propustek v km 0,265:5,5*3*0,2+5,1*3*0,2=6,360 [A] 
propustek v km 1,250:6,9*3*0,2+2,8*4*0,2=6,380 [B] 
propustek v km 3,442:8*4*0,2+6*4*0,2=11,200 [C] 
propustek v km 3,490:5,6*3*0,2+6,9*3,0*0,2=7,500 [D] 
propustky pod sjezdy:4,5*2,6*0,2*12=28,080 [E] 
vývařiště:2*2,75*15*0,2+25*2,75*0,2=30,250 [F] 
průjezd pod SO201:5*20*0,2=20,000 [G] 
Celkem: A+B+C+D+E+F+G=109,770 [H]</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</si>
  <si>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</si>
  <si>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57</t>
  </si>
  <si>
    <t>56314</t>
  </si>
  <si>
    <t>VOZOVKOVÉ VRSTVY Z MECHANICKY ZPEVNĚNÉHO KAMENIVA TL. DO 200MM</t>
  </si>
  <si>
    <t>MZK 0/32 Ga tl. 170 mm  
ČSN 736126-1, ČSN EN 13285  
vč.dodatečně zhotovených výplňových klínů dle VL 4 305.91 v místě ukončení vozovky na přechodové desce</t>
  </si>
  <si>
    <t>plocha vozovky planimetrována ze situace programem autocad 
(33350-(400+525))*1,13=36 640,250 [A] 
podél PHS: 0,35*390=136,500 [B] 
Celkem: A+B=36 776,750 [C]</t>
  </si>
  <si>
    <t>58</t>
  </si>
  <si>
    <t>ŠDa 0/63 Ge tl. 150 mm  
ČSN EN 13285, ČSN 736126-1  
vč.dodatečně zhotovených výplňových klínů dle VL 4 305.91 v místě ukončení vozovky na přechodové desce</t>
  </si>
  <si>
    <t>plocha vozovky planimetrována ze situace programem autocad 
(33350-(400+525))*1,2=38 910,000 [A] 
podél PHS: 2,3*390=897,000 [B] 
podél svodidel:(40+424+40+12+12+244+160+70+40+244+10)*1,3=1 684,800 [C] 
podél sloupků(285+225+690+900+215+380+20+540+55)*0,7=2 317,000 [D] 
Celkem: A+B+C+D=43 808,800 [E]</t>
  </si>
  <si>
    <t>59</t>
  </si>
  <si>
    <t>56334</t>
  </si>
  <si>
    <t>VOZOVKOVÉ VRSTVY ZE ŠTĚRKODRTI TL. DO 200MM</t>
  </si>
  <si>
    <t>ŠDa 0/63 Ge   
ČSN EN 13285, ČSN 736126-1</t>
  </si>
  <si>
    <t>plocha vozovky planimetrována ze situace programem autocad 
konstrukce sjezdů tl.min.200mm: ((50+40+47+58+70+37+72+27)*1,02)*1,1=449,922 [A]</t>
  </si>
  <si>
    <t>60</t>
  </si>
  <si>
    <t>56361</t>
  </si>
  <si>
    <t>VOZOVKOVÉ VRSTVY Z RECYKLOVANÉHO MATERIÁLU TL DO 50MM</t>
  </si>
  <si>
    <t>R-mat - TP208  
předpoklad využití frézovaného materiálu ze stáv. vozovek</t>
  </si>
  <si>
    <t>plocha vozovky planimetrována ze situace programem autocad 
konstrukce sjezdů: (50+40+47+58+70+37+72+27*2)*1,02=436,560 [A]</t>
  </si>
  <si>
    <t>61</t>
  </si>
  <si>
    <t>56933</t>
  </si>
  <si>
    <t>ZPEVNĚNÍ KRAJNIC ZE ŠTĚRKODRTI TL. DO 150MM</t>
  </si>
  <si>
    <t>.štěrkodrť 0-32 tř. B</t>
  </si>
  <si>
    <t>délka krajnice spočítaná ze situací * šířka zpevnění krajnice ze vzorových příčných řezů 
u svodidla: (2396+84-390)*0,5=1 045,000 [A]                                                                                                                                                                                                                                                                                                                                                                                                                                       u směrového sloupku:(3800*2-2396-84-2*350)*0,75=3 315,000 [B]  
Celkem: A+B=4 360,000 [C]</t>
  </si>
  <si>
    <t>- dodání kameniva předepsané kvality a zrnitosti  
- rozprostření a zhutnění vrstvy v předepsané tloušťce  
- zřízení vrstvy bez rozlišení šířky, pokládání vrstvy po etapách</t>
  </si>
  <si>
    <t>62</t>
  </si>
  <si>
    <t>56963</t>
  </si>
  <si>
    <t>ZPEVNĚNÍ KRAJNIC Z RECYKLOVANÉHO MATERIÁLU TL DO 150MM</t>
  </si>
  <si>
    <t>zpevnění krajnic z asf. rcecyklátu u PHS  
planimetriváno ze situace a vzor. příčných řezů</t>
  </si>
  <si>
    <t>1,3*390=507,000 [A]</t>
  </si>
  <si>
    <t>63</t>
  </si>
  <si>
    <t>PI-C (C65 B 5) 0.8 kg/m2  
ČSN 736129, ČSN EN 13808</t>
  </si>
  <si>
    <t>plocha vozovky planimetrována ze situace programem autocad 
viz položka 56314: 36776,75=36 776,750 [A] 
viz položka 574A45: 374*1,02=381,480 [B] 
Celkem: A+B=37 158,230 [C]</t>
  </si>
  <si>
    <t>64</t>
  </si>
  <si>
    <t>572214</t>
  </si>
  <si>
    <t>SPOJOVACÍ POSTŘIK Z MODIFIK EMULZE DO 0,5KG/M2</t>
  </si>
  <si>
    <t>PS-CP (C65 BP 5) 0.35 kg/m2  
ČSN 736129, ČSN EN 13808</t>
  </si>
  <si>
    <t>plocha vozovky planimetrována ze situace programem autocad 
viz položka 574D56: 
33350*1,03=34 350,500 [A] 
viz položka 574E78+pod ACL na ZÚ a KÚ stavby: 
33350*1,05=35 017,500 [B] 
Celkem: A+B=69 368,000 [C]</t>
  </si>
  <si>
    <t>65</t>
  </si>
  <si>
    <t>572433</t>
  </si>
  <si>
    <t>JEDNOVRSTVÝ NÁTĚR Z EMULZE DO 1,5KG/M2 S PODRCENÍM</t>
  </si>
  <si>
    <t>uzavírací nátěr na asf. recyklátu u PHS a na sjezdu s povrchem z asf. recyklátu  
množství zbytkového pojiva 1,5kg/m2, kamenivo frakce 4/8 v množství 6 kg/m2  
planimetriváno ze situace a vzor. příčných řezů</t>
  </si>
  <si>
    <t>1,3*390+27=534,000 [A]</t>
  </si>
  <si>
    <t>- dodání všech předepsaných materiálů pro nátěry v předepsaném množství  
- provedení dle předepsaného technologického předpisu  
- zřízení vrstvy bez rozlišení šířky, pokládání vrstvy po etapách  
- úpravu napojení, ukončení</t>
  </si>
  <si>
    <t>66</t>
  </si>
  <si>
    <t>574A45</t>
  </si>
  <si>
    <t>ASFALTOVÝ BETON PRO OBRUSNÉ VRSTVY ACO 16 TL. 50MM</t>
  </si>
  <si>
    <t>ACO 16 50/70  
ČSN 736121, ČSN EN 13108-1</t>
  </si>
  <si>
    <t>plocha vozovky planimetrována ze situace programem autocad 
konstrukce sjezdů: 50+40+47+58+70+37+72=374,000 [A]</t>
  </si>
  <si>
    <t>67</t>
  </si>
  <si>
    <t>574B34</t>
  </si>
  <si>
    <t>ASFALTOVÝ BETON PRO OBRUSNÉ VRSTVY MODIFIK ACO 11+, 11S TL. 40MM</t>
  </si>
  <si>
    <t>ACO 11+ PMB 25/55-60 - tl.40mm  
ČSN 736121, ČSN EN 13108-1</t>
  </si>
  <si>
    <t>plocha vozovky planimetrována ze situace programem autocad 
33350=33 350,000 [A]</t>
  </si>
  <si>
    <t>68</t>
  </si>
  <si>
    <t>574D56</t>
  </si>
  <si>
    <t>ASFALTOVÝ BETON PRO LOŽNÍ VRSTVY MODIFIK ACL 16+, 16S TL. 60MM</t>
  </si>
  <si>
    <t>ACL 16+ PMB 25/55-60 - tl. 60mm  
ČSN 736121, ČSN EN 13108-1  
vč.dodatečně zhotovených výplňových klínů dle VL 4 305.91 v místě ukončení vozovky na přechodové desce</t>
  </si>
  <si>
    <t>plocha vozovky planimetrována ze situace programem autocad 
33350*1,03=34 350,500 [A]</t>
  </si>
  <si>
    <t>69</t>
  </si>
  <si>
    <t>574E78</t>
  </si>
  <si>
    <t>ASFALTOVÝ BETON PRO PODKLADNÍ VRSTVY ACP 22+, 22S TL. 80MM</t>
  </si>
  <si>
    <t>ACP 22+ 50/70  
ČSN 736121, ČSN EN 13108-1  
vč.dodatečně zhotovených výplňových klínů dle VL 4 305.91 v místě ukončení vozovky na přechodové desce</t>
  </si>
  <si>
    <t>plocha vozovky planimetrována ze situace programem autocad 
(33350-(400+525))*1,05=34 046,250 [A]</t>
  </si>
  <si>
    <t>70</t>
  </si>
  <si>
    <t>posyp kamenivem frakce 2/4 3.0 kg/m2</t>
  </si>
  <si>
    <t>71</t>
  </si>
  <si>
    <t>58222</t>
  </si>
  <si>
    <t>DLÁŽDĚNÉ KRYTY Z DROBNÝCH KOSTEK DO LOŽE Z MC</t>
  </si>
  <si>
    <t>šestiřádek ze žul. kostek u sjezdů, kde je podélný sklon směrem k vozovce   
včetně lože z cementové malty M25XF4 tl. 0.10 m  
včetně spárovací hmoty s odolností XF4</t>
  </si>
  <si>
    <t>0,7*8*5=28,000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</si>
  <si>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</si>
  <si>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Přidružená stavební výroba</t>
  </si>
  <si>
    <t>72</t>
  </si>
  <si>
    <t>76792</t>
  </si>
  <si>
    <t>OPLOCENÍ Z DRÁTĚNÉHO PLETIVA POTAŽENÉHO PLASTEM</t>
  </si>
  <si>
    <t>78*1,5+(44+44)*1,5=249,000 [A]</t>
  </si>
  <si>
    <t>- položka zahrnuje vedle vlastního pletiva i rámy, rošty, lišty, kování, podpěrné, závěsné, upevňovací prvky, spojovací a těsnící materiál, pomocný materiál, kompletní povrchovou úpravu.  
- nejsou zahrnuty sloupky, které se vykazují v samostatných položkách 338**, není zahrnuta podezdívka (272**)  
- součástí položky je  případně i ostnatý drát, uvažovaná plocha se pak vypočítává po horní hranu drátu.</t>
  </si>
  <si>
    <t>73</t>
  </si>
  <si>
    <t>76796</t>
  </si>
  <si>
    <t>VRATA A VRÁTKA</t>
  </si>
  <si>
    <t>dvoukřádlá brána š.4,0m (2x2m)  
ocelové sloupky+rám, kloubové závěsy, pletivo, klika a zamykání na klíč</t>
  </si>
  <si>
    <t>4,1*1,7=6,970 [A]</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</si>
  <si>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</si>
  <si>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Potrubí</t>
  </si>
  <si>
    <t>74</t>
  </si>
  <si>
    <t>87314</t>
  </si>
  <si>
    <t>POTRUBÍ Z TRUB PLASTOVÝCH TLAKOVÝCH SVAŘOVANÝCH DN DO 40MM</t>
  </si>
  <si>
    <t>přeložka stávajících přípojek užitkové vody km 2,565  
čerpáno se souhlasem TD a objednatele</t>
  </si>
  <si>
    <t>80+70=150,000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</si>
  <si>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</si>
  <si>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75</t>
  </si>
  <si>
    <t>87433</t>
  </si>
  <si>
    <t>POTRUBÍ Z TRUB PLASTOVÝCH ODPADNÍCH DN DO 150MM</t>
  </si>
  <si>
    <t>přípojka UV vpusti DN150  
vč. tvarovek, odbočných tvarovek popř. navrtávacích tvarovek  
planimetrováno ze situace</t>
  </si>
  <si>
    <t>9*6=54,000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</si>
  <si>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</si>
  <si>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76</t>
  </si>
  <si>
    <t>87733</t>
  </si>
  <si>
    <t>CHRÁNIČKY PŮLENÉ Z TRUB PLAST DN DO 150MM</t>
  </si>
  <si>
    <t>chránička DN110 v km 2,565  
chránička na stávající přípojce užitkové vody</t>
  </si>
  <si>
    <t>2*55=110,000 [A]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</si>
  <si>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</si>
  <si>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77</t>
  </si>
  <si>
    <t>89516</t>
  </si>
  <si>
    <t>DRENÁŽNÍ VÝUSŤ Z BETON DÍLCŮ</t>
  </si>
  <si>
    <t>výúst do svahu v míste skluzů</t>
  </si>
  <si>
    <t>9=9,000 [A]</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</si>
  <si>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</si>
  <si>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78</t>
  </si>
  <si>
    <t>89712</t>
  </si>
  <si>
    <t>VPUSŤ KANALIZAČNÍ ULIČNÍ KOMPLETNÍ Z BETONOVÝCH DÍLCŮ</t>
  </si>
  <si>
    <t>UV včetně mříže D400  
- komplet vč. podkladního betonu, štěrku  
planimetrováno ze situace</t>
  </si>
  <si>
    <t>8=8,000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</si>
  <si>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</si>
  <si>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79</t>
  </si>
  <si>
    <t>897626</t>
  </si>
  <si>
    <t>VPUSŤ ŠTĚRBINOVÝCH ŽLABŮ Z BETON DÍLCŮ SV. ŠÍŘKY DO 400MM</t>
  </si>
  <si>
    <t>včetně bet. lože C20/25 nXF3  
kompletní vpust  
planimetrováno ze situace</t>
  </si>
  <si>
    <t>položka zahrnuje dodávku a osazení předepsaného dílce včetně mříže  
nezahrnuje předepsané podkladní konstrukce</t>
  </si>
  <si>
    <t>80</t>
  </si>
  <si>
    <t>897726</t>
  </si>
  <si>
    <t>ČISTÍCÍ KUSY ŠTĚRBIN ŽLABŮ Z BETON DÍLCŮ SV. ŠÍŘKY DO 400MM</t>
  </si>
  <si>
    <t>včetně bet. lože C20/25 nXF3  
planimetrováno ze situace</t>
  </si>
  <si>
    <t>položka zahrnuje dodávku a osazení předepsaného dílce  
nezahrnuje předepsané podkladní konstrukce</t>
  </si>
  <si>
    <t>81</t>
  </si>
  <si>
    <t>899123</t>
  </si>
  <si>
    <t>MŘÍŽE Z KOMPOZITU SAMOSTATNÉ</t>
  </si>
  <si>
    <t>mříž na vtokový objekt v km 1,250  
třída zatížení C250</t>
  </si>
  <si>
    <t>Položka zahrnuje dodávku a osazení předepsané mříže včetně rámu</t>
  </si>
  <si>
    <t>82</t>
  </si>
  <si>
    <t>89915</t>
  </si>
  <si>
    <t>STUPADLA (A POD)</t>
  </si>
  <si>
    <t>ocelová stupadla, včetně osazení  
vtokový objekt v km 1,250</t>
  </si>
  <si>
    <t>7=7,000 [A]</t>
  </si>
  <si>
    <t>- Položka zahrnuje veškerý materiál, výrobky a polotovary, včetně mimostaveništní a vnitrostaveništní dopravy (rovněž přesuny), včetně naložení a složení,případně s uložením.</t>
  </si>
  <si>
    <t>83</t>
  </si>
  <si>
    <t>9111A3</t>
  </si>
  <si>
    <t>ZÁBRADLÍ SILNIČNÍ S VODOR MADLY - DEMONTÁŽ S PŘESUNEM</t>
  </si>
  <si>
    <t>odstranění zábradlí v místě propustku, likvidace zhotovitelem na skládku včetně poplatku  
planimetrováno ze situace programem autocad</t>
  </si>
  <si>
    <t>(2,5+2,5+1,5+1,5)*2=16,000 [A]</t>
  </si>
  <si>
    <t>položka zahrnuje:  
- demontáž a odstranění zařízení  
- jeho odvoz na předepsané místo</t>
  </si>
  <si>
    <t>84</t>
  </si>
  <si>
    <t>9113A1</t>
  </si>
  <si>
    <t>SVODIDLO OCEL SILNIČ JEDNOSTR, ÚROVEŇ ZADRŽ N1, N2 - DODÁVKA A MONTÁŽ</t>
  </si>
  <si>
    <t>úroveň zadržení N2 (s prac. šířkou 1,3m),   
kompletní dle schválených technických podmínek, vč. náběhů a všech napojení  
včetně odrazek</t>
  </si>
  <si>
    <t>určeno ze situací  
80+424+196+220+244+184+144+116+300+76+64+104+244=2 396,000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</si>
  <si>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</si>
  <si>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85</t>
  </si>
  <si>
    <t>9113A3</t>
  </si>
  <si>
    <t>SVODIDLO OCEL SILNIČ JEDNOSTR, ÚROVEŇ ZADRŽ N1, N2 - DEMONTÁŽ S PŘESUNEM</t>
  </si>
  <si>
    <t>odstranění stávajících jednostranných svodidel, likvidace zhotovitelem na skládku včetně poplatku</t>
  </si>
  <si>
    <t>měřeno ze zaměření stávajícího stavu programem autocad  
12=12,000 [A]</t>
  </si>
  <si>
    <t>86</t>
  </si>
  <si>
    <t>9113B1</t>
  </si>
  <si>
    <t>SVODIDLO OCEL SILNIČ JEDNOSTR, ÚROVEŇ ZADRŽ H1 -DODÁVKA A MONTÁŽ</t>
  </si>
  <si>
    <t>úroveň zadržení H1,   
kompletní dle schválených technických podmínek, vč. náběhů a všech napojení  
včetně kotvení na základový pás a základového pasu (dl.3*14m)  
včetně odrazek</t>
  </si>
  <si>
    <t>určeno ze situací  
12+12+12+12+12+12+12=84,000 [A]</t>
  </si>
  <si>
    <t>87</t>
  </si>
  <si>
    <t>91228</t>
  </si>
  <si>
    <t>SMĚROVÉ SLOUPKY Z PLAST HMOT VČETNĚ ODRAZNÉHO PÁSKU</t>
  </si>
  <si>
    <t>určeno ze situace 
Z11a,b:5+5+5+5+5+5+12+16+5+5+4+5+18+21+4+3+3=126,000 [A] 
Z11g:2+2=4,000 [B] 
Celkem: A+B=130,000 [C]</t>
  </si>
  <si>
    <t>položka zahrnuje:  
- dodání a osazení sloupku včetně nutných zemních prací  
- vnitrostaveništní a mimostaveništní doprava  
- odrazky plastové nebo z retroreflexní fólie</t>
  </si>
  <si>
    <t>88</t>
  </si>
  <si>
    <t>912283</t>
  </si>
  <si>
    <t>SMĚROVÉ SLOUPKY Z PLAST HMOT - DEMONTÁŽ A ODVOZ</t>
  </si>
  <si>
    <t>odstranění stávajících směrových sloupků včetně nástavců na svodidla  
včetně odvozu, uložení a poplatku za skládku</t>
  </si>
  <si>
    <t>určeno ze zaměření stávajícího stavu 
14+10=24,000 [A]</t>
  </si>
  <si>
    <t>položka zahrnuje demontáž stávajícího sloupku, jeho odvoz do skladu nebo na skládku</t>
  </si>
  <si>
    <t>89</t>
  </si>
  <si>
    <t>91257</t>
  </si>
  <si>
    <t>ODRAŽEČE PROTI ZVĚŘI</t>
  </si>
  <si>
    <t>směrové sloupky budou doplněny o plašiče zvěře (odrážejí paprsky světla směrem do terénu mimo silnice)</t>
  </si>
  <si>
    <t>určeno ze situace 
Z11a,b:5+5+5+5+5+5+12+16+5+5+4+5+18+21+4+3+3=126,000 [A]</t>
  </si>
  <si>
    <t>položka zahrnuje dodání a montáž odražeče včetně připevňovacích dílů</t>
  </si>
  <si>
    <t>90</t>
  </si>
  <si>
    <t>9182G</t>
  </si>
  <si>
    <t>VTOKOVÉ JÍMKY BETONOVÉ VČETNĚ DLAŽBY PROPUSTU Z TRUB DN DO 1200MM</t>
  </si>
  <si>
    <t>propustek v km 1,250  
vtoková jímka z bet. C30/37 XF4 včetně vyztužení karisítí tl.8/8 oka 100x100  
včetně nátěru proti zemní vlhkosti 1xALP+2xALN</t>
  </si>
  <si>
    <t>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mříž a zábradlí.</t>
  </si>
  <si>
    <t>91</t>
  </si>
  <si>
    <t>918358</t>
  </si>
  <si>
    <t>PROPUSTY Z TRUB DN 600MM</t>
  </si>
  <si>
    <t>kruhový propustek z plastových trub DN 600 HDPE SN12  vč.propojení trub   
včetně seříznutí  šikného čela propustku</t>
  </si>
  <si>
    <t>viz.výkresy propustků 
propustky pod sjezdy:10+10+10+10+10+10=60,000 [A]</t>
  </si>
  <si>
    <t>Položka zahrnuje:  
- dodání a položení potrubí z trub z dokumentací předepsaného materiálu a předepsaného průměru  
- případné úpravy trub (zkrácení, šikmé seříznutí)  
Nezahrnuje podkladní vrstvy a obetonování.</t>
  </si>
  <si>
    <t>92</t>
  </si>
  <si>
    <t>91836</t>
  </si>
  <si>
    <t>PROPUSTY Z TRUB DN 800MM</t>
  </si>
  <si>
    <t>kruhový propustek z plastových trub DN 800 HDPE SN12  vč.propojení trub   
včetně seříznutí  šikného čela propustku</t>
  </si>
  <si>
    <t>propustek v km 0,265:20=20,000 [A]</t>
  </si>
  <si>
    <t>93</t>
  </si>
  <si>
    <t>918371</t>
  </si>
  <si>
    <t>PROPUSTY Z TRUB DN 1000MM</t>
  </si>
  <si>
    <t>kruhový propustek z plastových trub DN 1000 HDPE SN12  vč.propojení trub   
včetně seříznutí  šikného čela propustku</t>
  </si>
  <si>
    <t>propustek v km 3,442:26=26,000 [A]</t>
  </si>
  <si>
    <t>94</t>
  </si>
  <si>
    <t>918372</t>
  </si>
  <si>
    <t>PROPUSTY Z TRUB DN 1200MM</t>
  </si>
  <si>
    <t>kruhový propustek z plastových trub DN 1200 HDPE SN12  vč.propojení trub   
včetně seříznutí  šikného čela propustku</t>
  </si>
  <si>
    <t>viz výkres propustku 
propustek v km 1,250:33=33,000 [A] 
propustek v km 3,490:31=31,000 [B] 
Celkem: A+B=64,000 [C]</t>
  </si>
  <si>
    <t>95</t>
  </si>
  <si>
    <t>919112</t>
  </si>
  <si>
    <t>ŘEZÁNÍ ASFALTOVÉHO KRYTU VOZOVEK TL DO 100MM</t>
  </si>
  <si>
    <t>na ZÚ a KÚ (v místě frézování x plná kce vozovky) - asf. vrstva   
planimetrováno ze situace</t>
  </si>
  <si>
    <t>110+55=165,000 [A]</t>
  </si>
  <si>
    <t>položka zahrnuje řezání vozovkové vrstvy v předepsané tloušťce, včetně spotřeby vody</t>
  </si>
  <si>
    <t>96</t>
  </si>
  <si>
    <t>931325</t>
  </si>
  <si>
    <t>TĚSNĚNÍ DILATAČ SPAR ASF ZÁLIVKOU MODIFIK PRŮŘ DO 600MM2</t>
  </si>
  <si>
    <t>zálivka dle ČSN EN 14 188-1, typ N2  
včetně vyčištění spáry a spojovacího nátěru</t>
  </si>
  <si>
    <t>položka zahrnuje dodávku a osazení předepsaného materiálu, očištění ploch spáry před úpravou, očištění okolí spáry po úpravě  
nezahrnuje těsnící profil</t>
  </si>
  <si>
    <t>97</t>
  </si>
  <si>
    <t>935111</t>
  </si>
  <si>
    <t>ŠTĚRBINOVÉ ŽLABY Z BETONOVÝCH DÍLCŮ ŠÍŘ DO 400MM VÝŠ DO 500MM BEZ OBRUBY</t>
  </si>
  <si>
    <t>liniový odvodňovač s proměnným sklonem dna, podél PHS při podélném sklonu menším než 0,3%  
včetně bet. lože C20/25 nXF3  
planimetrováno ze situace</t>
  </si>
  <si>
    <t>45-3=42,000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</si>
  <si>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</si>
  <si>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98</t>
  </si>
  <si>
    <t>935212</t>
  </si>
  <si>
    <t>PŘÍKOPOVÉ ŽLABY Z BETON TVÁRNIC ŠÍŘ DO 600MM DO BETONU TL 100MM</t>
  </si>
  <si>
    <t>příkopová tvárnice šířky 0.6 m, beton C30/37 XF4  
do betonového lože C20/25nXF3 tl. 0.1 m  
spáry utěsnit cementovou maltou M25 XF4  
vč.zemních prací, ukončení, spárování, úpravy vtoků a výtoků,</t>
  </si>
  <si>
    <t>určeno ze situací  
12+18+290+130+45+34+13+335+295+473+84+25+36+92+82+600+80+152+36+46+19+20+20=2 937,000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</si>
  <si>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</si>
  <si>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99</t>
  </si>
  <si>
    <t>příkopová tvárnice spádové šířky 0.6 m, beton C30/37 XF4  
do betonového lože C20/25nXF3 tl. 0.1 m  
spáry utěsnit cementovou maltou M25 XF4  
vč.zemních prací, ukončení, spárování, úpravy vtoků a výtoků,</t>
  </si>
  <si>
    <t>43+144+11+14+16+11+8+6+2+12=267,000 [A]</t>
  </si>
  <si>
    <t>100</t>
  </si>
  <si>
    <t>93530</t>
  </si>
  <si>
    <t>ŽLABY A RIGOLY MONOLITICKÉ BETONOVÉ</t>
  </si>
  <si>
    <t>monolitický žlab š.0,5m podél PHS bet. C 30/37 XF4  
příčné spáry po 2,5m (výplň trvale pružným tmelem s odolností proti CHRL a UV záření)  
planimetrováno ze situace</t>
  </si>
  <si>
    <t>(141+204)*0,12=41,400 [A]</t>
  </si>
  <si>
    <t>položka zahrnuje:  
- dodání a uložení betonové směsi předepsané kvality do předepsaného tvaru  
- provedení spar (smršťovacích, vkládaných, řezaných)  
- postřiky povrchu (proti odpařování, ochranné)</t>
  </si>
  <si>
    <t>101</t>
  </si>
  <si>
    <t>95400</t>
  </si>
  <si>
    <t>METEOSTANICE</t>
  </si>
  <si>
    <t>kompletní provedení nízkoenergetické meteostanice napájené bezúdržbovým akumulátorem a dobíjené solárním systémem ( stožár 8m, anemometr, kamery, solární panely, ježek, čidla atmosféry, skříň elektroniky, terénní hloubkové čidlo, 2x vozovková sonda), včetně skříně napájení (1200x800x400mm 3xaku 100Ah (uchycená do betonu na hmoždinky), včetně základu, bet. stupínku na žebřík a zemnícího pásku - viz. příloha TZ (SO101)  
meteostanice bude provedena v souladu s PPK – ITS  
Součástí dodávky bude kromě provedení také zprovoznění, potřebné zkoušky, revize metrologického systému a sw nastavení.</t>
  </si>
  <si>
    <t>102</t>
  </si>
  <si>
    <t>odstranění stávajících čel propustků z lomového kamene do betonu, popř.včetně základu  
vč.odvozu a  uložení na skládku  
planimetrováno ze situace programem autocad</t>
  </si>
  <si>
    <t>3*0,35*1,8*10=18,900 [A]</t>
  </si>
  <si>
    <t>103</t>
  </si>
  <si>
    <t>96616</t>
  </si>
  <si>
    <t>BOURÁNÍ KONSTRUKCÍ ZE ŽELEZOBETONU</t>
  </si>
  <si>
    <t>vybourání stávajících nátokových objektů v km 3,5  
vč.odvozu a  uložení na skládku</t>
  </si>
  <si>
    <t>0,3*(2*2,8*2+1,5*2*2+1,5*2,8+2*2,6*2+1,5*2*2+1,5*2,6)=12,510 [A]</t>
  </si>
  <si>
    <t>104</t>
  </si>
  <si>
    <t>966358</t>
  </si>
  <si>
    <t>BOURÁNÍ PROPUSTŮ Z TRUB DN DO 600MM</t>
  </si>
  <si>
    <t>bourání stávajících propustků pod sjezdy  
vč.odvozu a  uložení na skládku  
planimetrováno ze situace programem autocad</t>
  </si>
  <si>
    <t>8,5+10,5+10,5+9+6,5=45,000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</si>
  <si>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</si>
  <si>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105</t>
  </si>
  <si>
    <t>966842</t>
  </si>
  <si>
    <t>ODSTRANĚNÍ OPLOCENÍ Z DRÁT PLETIVA</t>
  </si>
  <si>
    <t>odstranění stávajícího oplocení, likvidace zhotovitelem na skládku včetně poplatku</t>
  </si>
  <si>
    <t>82+92=174,000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</si>
  <si>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</si>
  <si>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106</t>
  </si>
  <si>
    <t>96688</t>
  </si>
  <si>
    <t>VYBOURÁNÍ KANALIZAČ ŠACHET KOMPLETNÍCH</t>
  </si>
  <si>
    <t>vybourání stávajících revizních šachet  
odečteno z PD ve stupni DSPS navazujících staveb  
vč.odvozu a  uložení na skládku, včetně poplatku za skládku</t>
  </si>
  <si>
    <t>1+3+1=5,000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</si>
  <si>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</si>
  <si>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107</t>
  </si>
  <si>
    <t>969233</t>
  </si>
  <si>
    <t>VYBOURÁNÍ POTRUBÍ DN DO 150MM KANALIZAČ</t>
  </si>
  <si>
    <t>vybourání stávajících drenáží,   
odečteno z PD ve stupni DSPS navazujících staveb  
vč.odvozu a  uložení na skládku, včetně poplatku za skládku</t>
  </si>
  <si>
    <t>55+112+15=182,000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</si>
  <si>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</si>
  <si>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SO101.1</t>
  </si>
  <si>
    <t>Náhrada studny na pozemku parc. č. 1327/1</t>
  </si>
  <si>
    <t>pol. 13183 - pol. 17411: (11,758-5,465)*1,9=11,957 [A]</t>
  </si>
  <si>
    <t>pol. 96711: 1,522*2,3=3,501 [A]</t>
  </si>
  <si>
    <t>monitorg hladiny ve studni - 2x před zahájením stavby, 2x po ukončení zemních prací</t>
  </si>
  <si>
    <t>pol. 17411: 5,465=5,465 [A]</t>
  </si>
  <si>
    <t>13183</t>
  </si>
  <si>
    <t>HLOUBENÍ JAM ZAPAŽ I NEPAŽ TŘ II</t>
  </si>
  <si>
    <t>včetně vodorovného a svislého přemístění, naložení a odvozu na skládku</t>
  </si>
  <si>
    <t>(3,14*1,58*1,58/4)*6=11,758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</si>
  <si>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</si>
  <si>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stávající studny vykopaným materiálem</t>
  </si>
  <si>
    <t>(3,14*1,18*1,18/4)*5=5,465 [A]</t>
  </si>
  <si>
    <t>obsyp vodárenským pískem frakce 1,6/4 mm</t>
  </si>
  <si>
    <t>(0,185*0,185/4*3,14)*5=0,134 [A]</t>
  </si>
  <si>
    <t>zásyp kačírkem 4-8 mm</t>
  </si>
  <si>
    <t>0,1=0,100 [A]</t>
  </si>
  <si>
    <t>18233</t>
  </si>
  <si>
    <t>ROZPROSTŘENÍ ORNICE V ROVINĚ V TL DO 0,20M</t>
  </si>
  <si>
    <t>urovnání terénu okolo studní - uvedení do původního stavu</t>
  </si>
  <si>
    <t>2*2=4,000 [A]</t>
  </si>
  <si>
    <t>24512</t>
  </si>
  <si>
    <t>STUDNIČNÍ POKLOP PŮLENÝ DN 1000</t>
  </si>
  <si>
    <t>Studniční poklop půlený DN 1000 (1250/1000/60) z železobetonu  
jedná se o poklop tvořený ze dvou částí, v jedné části bude proveden otvor pro osazení stojanové ruční pumpy</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</si>
  <si>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</si>
  <si>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24768</t>
  </si>
  <si>
    <t>OBSYP STUDNY TĚSNÍCÍ ZE ZEMIN</t>
  </si>
  <si>
    <t>jílové těsnění a bentonit: 
1,18*3,14*0,5*0,5=0,926 [A] 
0,385*3,14*0,1*0,4=0,048 [B] 
1,58*3,14*0,2*5,2=5,160 [C] 
0,185*3,14*0,06*5=0,174 [D] 
Celkem: A+B+C+D=6,308 [E]</t>
  </si>
  <si>
    <t>položka zahrnuje dodávku předepsaného materiálu, mimostaveništní a vnitrostaveništní dopravu a jeho uložení  
není-li v zadávací dokumentaci uvedeno jinak, jedná se o nakupovaný jíl</t>
  </si>
  <si>
    <t>26134</t>
  </si>
  <si>
    <t>VRTY PRO KOTVENÍ, INJEKTÁŽ A MIKROPILOTY NA POVRCHU TŘ. III D DO 200MM</t>
  </si>
  <si>
    <t>vrt pro studnu, vrtný profil 185 mm, hlubka 15 m  
použita technologie rotačně příklepového vrtání s použitím vzduchového výplachu  
včetně svislého a vodorovného přemístění, naložení, odvozu a uložení na skládku,  
včetně poplatku</t>
  </si>
  <si>
    <t>15=15,000 [A]</t>
  </si>
  <si>
    <t>položka zahrnuje:  
přemístění, montáž a demontáž vrtných souprav  
svislou dopravu zeminy z vrtu  
vodorovnou dopravu zeminy bez uložení na skládku  
případně nutné pažení dočasné (včetně odpažení) i trvalé</t>
  </si>
  <si>
    <t>podkladní deska z betonu: 
1,58*1,58*3,14/4*0,2=0,392 [A]</t>
  </si>
  <si>
    <t>466921</t>
  </si>
  <si>
    <t>DLAŽBY VEGETAČNÍ Z BETONOVÝCH DLAŽDIC NA SUCHO</t>
  </si>
  <si>
    <t>rozměr vegetačních dlaždic 400/80/600</t>
  </si>
  <si>
    <t>4=4,000 [A]</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</si>
  <si>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</si>
  <si>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72410</t>
  </si>
  <si>
    <t>STOJANOVÁ RUČNÍ PUMPA</t>
  </si>
  <si>
    <t>Kompletní serstava včetně sání</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</si>
  <si>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</si>
  <si>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potrubí z trub PVC 125 mm</t>
  </si>
  <si>
    <t>10=10,000 [A]</t>
  </si>
  <si>
    <t>875332</t>
  </si>
  <si>
    <t>POTRUBÍ DREN Z TRUB PLAST DN DO 150MM DĚROVANÝCH</t>
  </si>
  <si>
    <t>potrubí z trub PVC perforovaných 125 mm</t>
  </si>
  <si>
    <t>5=5,000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</si>
  <si>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</si>
  <si>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89914</t>
  </si>
  <si>
    <t>ŠACHTOVÉ BETONOVÉ SKRUŽE SAMOSTATNÉ</t>
  </si>
  <si>
    <t>bet. studniční skruž DN 1000/500/90 z železobetonu</t>
  </si>
  <si>
    <t>11=11,000 [A]</t>
  </si>
  <si>
    <t>96711</t>
  </si>
  <si>
    <t>VYBOURÁNÍ ČÁSTÍ KONSTRUKCÍ Z BETON DÍLCŮ</t>
  </si>
  <si>
    <t>Odstranění stávajících bet. skruží 1000/500/90  
odstranění stávajícího bet. poklopu studny  
Jedná se o odstranění stávající studny</t>
  </si>
  <si>
    <t>skruže: (3,14*1,0*0,09*0,5)*10=1,413 [A] 
poklop: 3,14*1,18*1,18/4*0,1=0,109 [B] 
Celkem: A+B=1,522 [C]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</si>
  <si>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</si>
  <si>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SO102a</t>
  </si>
  <si>
    <t>ÚPRAVA NAPOJENÍ SILNICE II/404</t>
  </si>
  <si>
    <t>Předpokládá se nutnost skládkování stávajících vozovek z 50% jako nebezpečný odpad. Druh odpadu bude určen laboratorním rozborem vzorků dle vyhlášky č.130/2019Sb., viz samostatná položka.</t>
  </si>
  <si>
    <t>položka 11313:  
sil.II/404 - předpokl. tl.0,05m: 395*0,05*2,4=47,400 [A]</t>
  </si>
  <si>
    <t>položka 11130:842,4*0,15=126,360 [A] 
položka 12932:20*0,5=10,000 [B] 
položka 13173 - položka 17411:248,512-36=212,512 [C] 
položka 12373:2553=2 553,000 [D] 
Celkem: (A+B+C+D)*1,9=5 513,557 [E]</t>
  </si>
  <si>
    <t>položka 11328:12*0,2*2,3=5,520 [A]</t>
  </si>
  <si>
    <t>(365+290+47)*1,2=842,400 [A]</t>
  </si>
  <si>
    <t>sil.II/404 - předpokl. tl.0,10m: 395*0,10=39,500 [A]</t>
  </si>
  <si>
    <t>planimetrováno ze situace: 
20*0,6=12,000 [A]</t>
  </si>
  <si>
    <t>sil.II/404 - předpokl. tl.0,3m: 395*0,3=118,500 [A]</t>
  </si>
  <si>
    <t>obsah plochy obvodu stáv. komunikace - planimetrováno programem autocad ze situace  
sil.II/404 - předpokl. tl.0,08m: 395*0,08=31,600 [A]</t>
  </si>
  <si>
    <t>včetně odvozu a uložení na skládku a poplatku za skládku  
v místě napojení na stávající stav</t>
  </si>
  <si>
    <t>určeno ze situací  
6=6,000 [A]</t>
  </si>
  <si>
    <t>z příčných řezů:2553=2 553,000 [A]</t>
  </si>
  <si>
    <t>násyp:3046=3 046,000 [A] 
aktivní zóna:1361,72=1 361,720 [B] 
zemní krajnice:55,25=55,250 [C] 
Celkem: A+B+C=4 462,970 [D]</t>
  </si>
  <si>
    <t>ornice ve svahu tl.0,15m: 3427*0,15=514,050 [A] 
ornice v rovině tl.0,15m:75*0,15=11,250 [B] 
Celkem: A+B=525,300 [C]</t>
  </si>
  <si>
    <t>10+10=20,000 [A]</t>
  </si>
  <si>
    <t>kubatury vypočteny z výkresu propustků 
propustek v km 0,180:27*2,3*2,4+0,6*0,4*1,3*2+4*2,5*0,25+6,7*3*0,3+3*4*0,3+2,5*7*0,3=167,044 [A] 
propustky pod sjezdy:1,6*(1,7*10+1,92*12)+0,6*0,4*1*2+0,6*0,4*0,8*2+4*2,5*0,25+4,5*2,6*0,3*4=81,468 [B] 
Celkem: A+B=248,512 [C]</t>
  </si>
  <si>
    <t>Požadavky a výsledné parametry dle ČSN 736133.  
Kompletní provedení včetně uložení,úpravy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Projektant předpokládá využití stávajícího předrceného materiálu z výkopu a stávajícího materiálu podmínečně vhodného do násypu po úpravě hydrálickými pojivy.  
planimetrováno z př. řezů - viz. kubaturový list  programem autocad</t>
  </si>
  <si>
    <t>kubatury stanoveny planimetrováním z příčných řezů 
3046=3 046,000 [A]</t>
  </si>
  <si>
    <t>položka 13173 - položka 17411:248,512-36=212,512 [A] 
položka 12373:2553=2 553,000 [B] 
Celkem: A+B=2 765,512 [C]</t>
  </si>
  <si>
    <t>Požadavky a výsledné parametry dle ČSN 736133.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Projektant předpokládá využití stávajícího předrceného materiálu z výkopu.  
planimetrováno z př. řezů - viz. kubaturový list  programem autocad</t>
  </si>
  <si>
    <t>kubatury stanoveny planimetrováním z příčných řezů 
1325=1 325,000 [A] 
sjezdy:102*1,2*0,3=36,720 [B] 
Celkem: A+B=1 361,720 [C]</t>
  </si>
  <si>
    <t>kubatury vypočteny ze vz. příčných řezů a situace 
podél svodidel:75*0,25=18,750 [A] 
podél sloupků:(220*2-75)*0,1=36,500 [B] 
Celkem: A+B=55,250 [C]</t>
  </si>
  <si>
    <t>zásyp vtokového objektu u propustku v km 0,180</t>
  </si>
  <si>
    <t>kubatury vypočteny z výkresu propustků 
9*4=36,000 [A]</t>
  </si>
  <si>
    <t>obsyp propustků ze ŠD fr. 0/32  
Kompletní provedení včetně  nákupu a dodávky, včetně všech souvisejících prací (např.natěžení, dopravy, uložení,úprava, hutnění, atp.).  
Veškeré práce a použitý materiál musí být odsouhlasen TDI.</t>
  </si>
  <si>
    <t>kubatury vypočteny z výkresu propustků 
propustek v km 0,180:27*(3,8-0,5*0,5*3,14)=81,405 [A] 
propustky pod sjezdy:12*(2,0-0,3*0,3*3,14)+10*(1,7-0,2*0,2*3,14)=36,353 [B] 
Celkem: A+B=117,758 [C]</t>
  </si>
  <si>
    <t>planimetrováno z př. řezů - viz. kubaturový list programem autocad</t>
  </si>
  <si>
    <t>kubatury stanoveny planimetrováním z příčných řezů 
2351=2 351,000 [A] 
sjezdy: 102*1,2=122,400 [B] 
Celkem: A+B=2 473,400 [C]</t>
  </si>
  <si>
    <t>rozprostření ornice v tl. 0.15m  
planimetrováno z př. řezů - viz. kubaturový list  programem autocad</t>
  </si>
  <si>
    <t>kubatury stanoveny planimetrováním z příčných řezů 
3427=3 427,000 [A]</t>
  </si>
  <si>
    <t>rozprostření ornice v tl. 0.15m  
 v místě osazení svodidel   
pozn. ornice použitá zpět na stavbě - od paty násypu po hranici trvalého záboru je součástí SO001, 002 Příprava území</t>
  </si>
  <si>
    <t>kubatury stanoveny planimetrováním ze vz. příčných řezů a situace 
svodidla:75*1=75,000 [A]</t>
  </si>
  <si>
    <t>kubatury vypočteny z výkresu propustků 
propustek v km 0,180:27*0,3*2,4=19,440 [A] 
propustky pod sjezdy:12*0,3*1,92+10*0,3*1,7=12,012 [B] 
Celkem: A+B=31,452 [C]</t>
  </si>
  <si>
    <t>propustek v km 0,180:27*8,5=229,500 [A] 
propustky pod sjezdy:12*6+10*5,5=127,000 [B] 
Celkem: A+B=356,500 [C]</t>
  </si>
  <si>
    <t>kubatury vypočteny z výkresu propustků 
propustek v km 0,180:0,8*0,4*1,3*2=0,832 [A] 
propustky pod sjezdy:0,8*0,4*1*2+0,7*0,4*0,8*2=1,088 [B] 
Celkem: A+B=1,920 [C]</t>
  </si>
  <si>
    <t>kubatury vypočteny z výkresu propustků  
propustek v km 0,180:4*2,5*0,25=2,500 [A] 
propustky pod sjezdy:4*2,5*0,25=2,500 [B] 
Celkem: A+B=5,000 [C]</t>
  </si>
  <si>
    <t>podkladní beton tl.100mm pod vtokový objekt v km 0,180  
bet. C12/15 X0</t>
  </si>
  <si>
    <t>kubatury vypočteny z výkresu propustků, situace 
propustek v km 0,180:6,7*3*0,1+3*4*0,3+2,5*7*0,1=7,360 [A] 
propustky pod sjezdy:4,5*2,6*0,1*4=4,680 [B] 
Celkem: A+B=12,040 [C]</t>
  </si>
  <si>
    <t>podsyp propustků ze ŠD fr. 0/22, včetně hutnění   
Kompletní provedení včetně  nákupu a dodávky, včetně všech souvisejících prací (např.natěžení, dopravy, uložení,úprava, hutnění, atp.).  
Veškeré práce a použitý materiál musí být odsouhlasen TDI.</t>
  </si>
  <si>
    <t>kubatury vypočteny z výkresu propustků 
propustek v km 0,180:27*0,2*2,4=12,960 [A] 
propustky pod sjezdy:12*0,2*1,92+10*0,2*1,7=8,008 [B] 
Celkem: A+B=20,968 [C]</t>
  </si>
  <si>
    <t>kubatury vypočteny z výkresu propustků, situace 
propustek v km 0,180:6,7*3*0,2+3*4*0,3+2,5*7*0,2=11,120 [A] 
propustky pod sjezdy:4,5*2,6*0,2*4=9,360 [B] 
Celkem: A+B=20,480 [C]</t>
  </si>
  <si>
    <t>MZK 0/32 Ga tl. 170 mm  
ČSN 736126-1, ČSN EN 13285</t>
  </si>
  <si>
    <t>plocha vozovky planimetrována ze situace programem autocad 
1585*1,13=1 791,050 [A]</t>
  </si>
  <si>
    <t>ŠDa 0/63 Ge tl. 150 mm  
ČSN EN 13285, ČSN 736126-1</t>
  </si>
  <si>
    <t>plocha vozovky planimetrována ze situace programem autocad 
1585*1,2=1 902,000 [A] 
podél svodidel:15*1,3=19,500 [B] 
podél sloupků(220+90)*0,7=217,000 [C] 
Celkem: A+B+C=2 138,500 [D]</t>
  </si>
  <si>
    <t>plocha vozovky planimetrována ze situace programem autocad 
konstrukce sjezdů tl.min.200mm: ((40+62)*1,02)*1,1=114,444 [A]</t>
  </si>
  <si>
    <t>plocha vozovky planimetrována ze situace programem autocad 
konstrukce sjezdů: (40+62)*1,02=104,040 [A]</t>
  </si>
  <si>
    <t>zpevnění krajnic z asf. rcecyklátu, snížení oproti obrusné vrstvě o 30mm  
planimetriváno ze situace a vzor. příčných řezů</t>
  </si>
  <si>
    <t>délka krajnice spočítaná ze situací * šířka zpevnění krajnice ze vzorových příčných řezů 
u svodidla: 75*0,5=37,500 [A]                                                                                                                                                                                                                                                                                                                                                                                                                                       u směrového sloupku:(220*2-75)*0,75=273,750 [B]  
Celkem: A+B=311,250 [C]</t>
  </si>
  <si>
    <t>plocha vozovky planimetrována ze situace programem autocad 
viz položka 56314: 1791,05=1 791,050 [A] 
viz položka 574A45: 102*1,02=104,040 [B] 
Celkem: A+B=1 895,090 [C]</t>
  </si>
  <si>
    <t>PS-C (C65 B 5) 0.35 kg/m2  
ČSN 736129, ČSN EN 13808</t>
  </si>
  <si>
    <t>plocha vozovky planimetrována ze situace programem autocad 
viz položka 574C56: 
1585*1,03=1 632,550 [A] 
viz položka 574E78: 
1585*1,05=1 664,250 [B] 
Celkem: A+B=3 296,800 [C]</t>
  </si>
  <si>
    <t>ACO 11+ 50/70 - tl.40mm  
ČSN 736121, ČSN EN 13108-1</t>
  </si>
  <si>
    <t>plocha vozovky planimetrována ze situace programem autocad 
1585=1 585,000 [A]</t>
  </si>
  <si>
    <t>plocha vozovky planimetrována ze situace programem autocad 
konstrukce sjezdů: 40+62=102,000 [A]</t>
  </si>
  <si>
    <t>574C56</t>
  </si>
  <si>
    <t>ASFALTOVÝ BETON PRO LOŽNÍ VRSTVY ACL 16+, 16S TL. 60MM</t>
  </si>
  <si>
    <t>ACL 16+ 50/70 - tl. 60mm  
ČSN 736121, ČSN EN 13108-1</t>
  </si>
  <si>
    <t>plocha vozovky planimetrována ze situace programem autocad 
1585*1,03=1 632,550 [A]</t>
  </si>
  <si>
    <t>ACP 22+ 50/70  
ČSN 736121, ČSN EN 13108-1</t>
  </si>
  <si>
    <t>plocha vozovky planimetrována ze situace programem autocad 
1585*1,05=1 664,250 [A]</t>
  </si>
  <si>
    <t>0,7*8*1=5,600 [A]</t>
  </si>
  <si>
    <t>mříž na vtokový objekt v km 0,180  
třída zatížení C250</t>
  </si>
  <si>
    <t>ocelová stupadla, včetně osazení  
vtokový objekt v km 0,180</t>
  </si>
  <si>
    <t>určeno ze situací  
75=75,000 [A]</t>
  </si>
  <si>
    <t>určeno ze situace 
Z11a,b:13+20=33,000 [A]</t>
  </si>
  <si>
    <t>určeno ze zaměření stávajícího stavu 
12=12,000 [A]</t>
  </si>
  <si>
    <t>9182F</t>
  </si>
  <si>
    <t>VTOK JÍMKY BETONOVÉ VČET DLAŽBY PROPUSTU Z TRUB DN DO 1000MM</t>
  </si>
  <si>
    <t>propustek v km 0,180  
vtoková jímka z bet. C30/37 XF4 včetně vyztužení karisítí tl.8/8 oka 100x100  
včetně nátěru proti zemní vlhkosti 1xALP+2xALN</t>
  </si>
  <si>
    <t>918346</t>
  </si>
  <si>
    <t>PROPUSTY Z TRUB DN 400MM</t>
  </si>
  <si>
    <t>kruhový propustek z plastových trub DN 400 HDPE SN12  vč.propojení trub   
včetně seříznutí  šikného čela propustku</t>
  </si>
  <si>
    <t>viz.výkresy propustků 
propustky pod sjezdy:10=10,000 [A]</t>
  </si>
  <si>
    <t>viz.výkresy propustků 
propustky pod sjezdy:12=12,000 [A]</t>
  </si>
  <si>
    <t>propustek v km 0,180:27=27,000 [A]</t>
  </si>
  <si>
    <t>na ZÚ - asf. vrstva   
planimetrováno ze situace</t>
  </si>
  <si>
    <t>6=6,000 [A]</t>
  </si>
  <si>
    <t>určeno ze situací  
77+102+96+38+39=352,000 [A]</t>
  </si>
  <si>
    <t>25=25,000 [A]</t>
  </si>
  <si>
    <t>SO102b</t>
  </si>
  <si>
    <t>NAPOJENÍ BRTNICE - 1 V KM 0,300</t>
  </si>
  <si>
    <t>položka 11130:1478,4*0,15=221,760 [A] 
položka 12932:10*0,5=5,000 [B] 
položka 13173 - položka 17411:120,273-42,96=77,313 [D] 
položka 12373:8430=8 430,000 [E] 
položka 13273:7,26=7,260 [C] 
Celkem: (A+B+D+E+C)*1,9=16 608,533 [F]</t>
  </si>
  <si>
    <t>položka 11313:  
sil.II/405 - předpokl. tl.0,05m: (384+385)*0,05*2,4=92,280 [A]</t>
  </si>
  <si>
    <t>položka 11328:(32+34)*0,6*0,2=7,920 [A] 
položka 11352:55*0,12=6,600 [B] 
položka 96613:3*0,35*1,8=1,890 [C] 
Celkem: (A+B+C)*2,3=37,743 [D]</t>
  </si>
  <si>
    <t>(366+739+81+46)*1,2=1 478,400 [A]</t>
  </si>
  <si>
    <t>sil.II/405 - předpokl. tl.0,05m: (384+385)*0,05=38,450 [A]</t>
  </si>
  <si>
    <t>planimetrováno ze situace: 
(32+34)*0,6=39,600 [A]</t>
  </si>
  <si>
    <t>sil.II/405 - předpokl. tl.0,4m: (385+384)*0,4=307,600 [A]</t>
  </si>
  <si>
    <t>55=55,000 [A]</t>
  </si>
  <si>
    <t>obsah plochy obvodu stáv. komunikace - planimetrováno programem autocad ze situace  
sil.II/405 - předpokl. tl.0,12m: (384+385+223+637)*0,12=195,480 [A]</t>
  </si>
  <si>
    <t>včetně odvozu a uložení na skládku a poplatku za skládku  
 podél  sil. obrub a v místě napojení na stávající stav</t>
  </si>
  <si>
    <t>určeno ze situací  
napojení na stáv. stav.:9+21+8=38,000 [A] 
podél sil. obrub: 32+60+17=109,000 [B] 
Celkem: A+B=147,000 [C]</t>
  </si>
  <si>
    <t>z příčných řezů:8430=8 430,000 [A]</t>
  </si>
  <si>
    <t>z příčných řezů:1191-238,2=952,800 [A]</t>
  </si>
  <si>
    <t>aktivní zóna:1414,8=1 414,800 [A] 
zemní krajnice:55,9=55,900 [B] 
Celkem: A+B=1 470,700 [C]</t>
  </si>
  <si>
    <t>ornice ve svahu tl.0,15m: 3501*0,15=525,150 [A] 
ornice v rovině tl.0,15m:198*0,15=29,700 [B] 
Celkem: A+B=554,850 [C]</t>
  </si>
  <si>
    <t>0,20*1191=238,200 [A]</t>
  </si>
  <si>
    <t>952,8+238,2=1 191,000 [A]</t>
  </si>
  <si>
    <t>kubatury vypočteny z výkresu propustků 
propustek v km 0,440:14*2,5*1,9+0,6*0,4*1,05*2+3*2,5*0,25+5*3*0,3+5,2*3*0,3=78,059 [A] 
propustky pod sjezdy:1,6*1,9*11+0,6*0,4*1,05*2+2*2,5*0,25+4,5*2,6*0,3*2=42,214 [B] 
Celkem: A+B=120,273 [C]</t>
  </si>
  <si>
    <t>rýhy pro uliční vpusti a jejich přípojky  
včetně odvozu  na skládku do dodavatelem určené vzdálenosti  
planimetrováno ze situace</t>
  </si>
  <si>
    <t>1*1*1,5+6*0,8*1,2=7,260 [A]</t>
  </si>
  <si>
    <t>položka 13173 - položka 17411:120,273-42,96=77,313 [A] 
položka 12373:8430=8 430,000 [B] 
položka 13273:7,26=7,260 [C] 
Celkem: A+B+C=8 514,573 [D]</t>
  </si>
  <si>
    <t>kubatury stanoveny planimetrováním z příčných řezů 
1404=1 404,000 [A] 
sjezdy:30*1,2*0,3=10,800 [B] 
Celkem: A+B=1 414,800 [C]</t>
  </si>
  <si>
    <t>kubatury vypočteny ze vz. příčných řezů a situace 
podél sloupků a obrub:(270+180+109)*0,1=55,900 [A]</t>
  </si>
  <si>
    <t>zásyp v místě úpravy terénu před ČSPH a v místě přípojky UV</t>
  </si>
  <si>
    <t>kubatury vypočteny z příčných řezů a situace 
(155+43)*0,2+6*0,8*0,7=42,960 [A]</t>
  </si>
  <si>
    <t>obsyp propustků ze ŠD fr. 0/32 a UV včetně přípojky  
Kompletní provedení včetně  nákupu a dodávky, včetně všech souvisejících prací (např.natěžení, dopravy, uložení,úprava, hutnění, atp.).  
Veškeré práce a použitý materiál musí být odsouhlasen TDI.</t>
  </si>
  <si>
    <t>kubatury vypočteny z výkresu propustků 
propustek v km 0,440:14*(2,0-0,3*0,3*3,14)=24,044 [A] 
propustky pod sjezdy:11*(2,0-0,3*0,3*3,14)=18,891 [B] 
UV včetně přípojky:1*1*1,5-0,5*0,5*1,5+6*0,8*0,5=3,525 [C] 
Celkem: A+B+C=46,460 [D]</t>
  </si>
  <si>
    <t>planimetrováno z př. řezů - viz. kubaturový list  programem autocad</t>
  </si>
  <si>
    <t>kubatury stanoveny planimetrováním z příčných řezů 
2566=2 566,000 [A] 
sjezdy: 30*1,2=36,000 [B] 
Celkem: A+B=2 602,000 [C]</t>
  </si>
  <si>
    <t>kubatury stanoveny planimetrováním z příčných řezů 
3501=3 501,000 [A]</t>
  </si>
  <si>
    <t>rozprostření ornice v tl. 0.15m  
 v místě za sil. obrubníkem  
pozn. ornice použitá zpět na stavbě - od paty násypu po hranici trvalého záboru je součástí SO001, 002 Příprava území</t>
  </si>
  <si>
    <t>kubatury stanoveny planimetrováním ze situace 
155+43=198,000 [A]</t>
  </si>
  <si>
    <t>kubatury vypočteny z výkresu propustků 
propustek v km 0,440:14*0,3*1,9=7,980 [A] 
propustky pod sjezdy:11*0,3*1,9=6,270 [B] 
Celkem: A+B=14,250 [C]</t>
  </si>
  <si>
    <t>propustek v km 0,440:14*6=84,000 [A] 
propustky pod sjezdy:11*6=66,000 [B] 
Celkem: A+B=150,000 [C]</t>
  </si>
  <si>
    <t>kubatury vypočteny z výkresu propustků 
propustek v km 0,440:0,8*0,4*1,05*2=0,672 [A] 
propustky pod sjezdy:0,8*0,4*1,05*2=0,672 [B] 
Celkem: A+B=1,344 [C]</t>
  </si>
  <si>
    <t>kubatury vypočteny z výkresu propustků  
propustek v km 0,440:3*2,5*0,25=1,875 [A] 
propustky pod sjezdy:2*2,5*0,25=1,250 [B] 
Celkem: A+B=3,125 [C]</t>
  </si>
  <si>
    <t>kubatury vypočteny z výkresu propustků, situace 
propustek v km 0,440:5*3*0,1+5,2*3*0,1=3,060 [A] 
propustky pod sjezdy:4,5*2,6*0,1*2=2,340 [B] 
Celkem: A+B=5,400 [C]</t>
  </si>
  <si>
    <t>podsyp propustků ze ŠD fr. 0/22 a UV včetně přípojky, včetně hutnění   
Kompletní provedení včetně  nákupu a dodávky, včetně všech souvisejících prací (např.natěžení, dopravy, uložení,úprava, hutnění, atp.).  
Veškeré práce a použitý materiál musí být odsouhlasen TDI.</t>
  </si>
  <si>
    <t>kubatury vypočteny z výkresu propustků 
propustek v km 0,440:14*0,2*1,9=5,320 [A] 
propustky pod sjezdy:11*0,2*1,9=4,180 [B] 
UV včetně přípojky:6*0,8*0,15=0,720 [C] 
Celkem: A+B+C=10,220 [D]</t>
  </si>
  <si>
    <t>kubatury vypočteny z výkresu propustků, situace 
propustek v km 0,440:5*3*0,2+5,2*3*0,2=6,120 [A] 
propustky pod sjezdy:4,5*2,6*0,2*2=4,680 [B] 
Celkem: A+B=10,800 [C]</t>
  </si>
  <si>
    <t>plocha vozovky planimetrována ze situace programem autocad 
(2872-827)*1,13=2 310,850 [A]</t>
  </si>
  <si>
    <t>plocha vozovky planimetrována ze situace programem autocad 
(2872-827)*1,2=2 454,000 [A] 
podél sloupků(135+90)*0,7=157,500 [B] 
Celkem: A+B=2 611,500 [C]</t>
  </si>
  <si>
    <t>plocha vozovky planimetrována ze situace programem autocad 
konstrukce sjezdů: 30*1,02=30,600 [A]</t>
  </si>
  <si>
    <t>délka krajnice spočítaná ze situací * šířka zpevnění krajnice ze vzorových příčných řezů                                                                                                                                                                                                                                                                                                                                                                                                                                     u směrového sloupku:(270+180)*0,75=337,500 [A]</t>
  </si>
  <si>
    <t>plocha vozovky planimetrována ze situace programem autocad 
viz položka 56314: 2310,85=2 310,850 [A] 
viz položka 574A45: 30*1,02=30,600 [B] 
Celkem: A+B=2 341,450 [C]</t>
  </si>
  <si>
    <t>plocha vozovky planimetrována ze situace programem autocad 
viz položka 574C56: 
2872*1,03=2 958,160 [A] 
viz položka 574E78+pod ACL na KÚ stavby: 
2872*1,05=3 015,600 [B] 
Celkem: A+B=5 973,760 [C]</t>
  </si>
  <si>
    <t>plocha vozovky planimetrována ze situace programem autocad 
2872=2 872,000 [A]</t>
  </si>
  <si>
    <t>plocha vozovky planimetrována ze situace programem autocad 
konstrukce sjezdů: 30=30,000 [A]</t>
  </si>
  <si>
    <t>plocha vozovky planimetrována ze situace programem autocad 
2872*1,03=2 958,160 [A]</t>
  </si>
  <si>
    <t>plocha vozovky planimetrována ze situace programem autocad 
(2872-827)*1,05=2 147,250 [A]</t>
  </si>
  <si>
    <t>přípojka UV vpusti DN150  
vč. tvarovek, odbočných tvarovek popř. navrtávacích tvarovek, vč. napojení na stáv. potrubí  
planimetrováno ze situace</t>
  </si>
  <si>
    <t>určeno ze situace 
Z11a,b:25+17+3=45,000 [A]</t>
  </si>
  <si>
    <t>určeno ze zaměření stávajícího stavu 
8=8,000 [A]</t>
  </si>
  <si>
    <t>917224</t>
  </si>
  <si>
    <t>SILNIČNÍ A CHODNÍKOVÉ OBRUBY Z BETONOVÝCH OBRUBNÍKŮ ŠÍŘ 150MM</t>
  </si>
  <si>
    <t>silniční bet. obrubník (1000x250x150)  
včetně bet. lože z C20/25 nXF3  
planimetrováno ze situace</t>
  </si>
  <si>
    <t>32+60+17=109,000 [A]</t>
  </si>
  <si>
    <t>Položka zahrnuje:  
dodání a pokládku betonových obrubníků o rozměrech předepsaných zadávací dokumentací  
betonové lože i boční betonovou opěrku.</t>
  </si>
  <si>
    <t>viz.výkresy propustků 
propustek v km 0,440:14=14,000 [A] 
propustky pod sjezdy:11=11,000 [B] 
Celkem: A+B=25,000 [C]</t>
  </si>
  <si>
    <t>v místě napojení plné konstrukce na pouze frézovanou vozovku - asf. vrstva   
planimetrováno ze situace</t>
  </si>
  <si>
    <t>51=51,000 [A]</t>
  </si>
  <si>
    <t>určeno ze situací  
60+40=100,000 [A]</t>
  </si>
  <si>
    <t>odstranění stávajícího výústního objektu z lomového kamene do betonu, popř.včetně základu  
vč.odvozu a  uložení na skládku  
planimetrováno ze situace programem autocad</t>
  </si>
  <si>
    <t>3*0,35*1,8=1,890 [A]</t>
  </si>
  <si>
    <t>96687</t>
  </si>
  <si>
    <t>VYBOURÁNÍ ULIČNÍCH VPUSTÍ KOMPLETNÍCH</t>
  </si>
  <si>
    <t>vybourání UV u ČSPH  
vč.odvozu a  uložení na skládku, včetně poplatku za skládku</t>
  </si>
  <si>
    <t>1+1=2,000 [A]</t>
  </si>
  <si>
    <t>32+34=66,000 [A]</t>
  </si>
  <si>
    <t>SO103</t>
  </si>
  <si>
    <t>PŘELOŽKA MÍSTNÍ KOMUNIKACE - UL. ROKŠTEJNSKÁ</t>
  </si>
  <si>
    <t>položka 11313:  
místní kom. - předpokl. tl.0,05m: (123+125+147)*0,05*2,4=47,400 [A]</t>
  </si>
  <si>
    <t>položka 11130:2913,6*0,15=437,040 [A] 
položka 12932:20*0,5=10,000 [B] 
položka 13273 - položka 17411:15,29-2,24=13,050 [C] 
položka 12373:6822=6 822,000 [D] 
Celkem: (A+B+C+D)*1,9=13 835,971 [E]</t>
  </si>
  <si>
    <t>položka 96615:3*0,6*2*2=7,200 [A] 
položka 966346:10*0,4*3,14*0,1=1,256 [B] 
položka 96657:5*0,7*0,8=2,800 [C] 
Celkem: (A+B+C)*2,3=25,889 [D]</t>
  </si>
  <si>
    <t>(595+73+230+604+205+447+274)*1,2=2 913,600 [A]</t>
  </si>
  <si>
    <t>místní kom. - předpokl. tl.0,05m: (123+125+147)*0,05=19,750 [A]</t>
  </si>
  <si>
    <t>místní kom. - předpokl. tl.0,3m: (123+125+147)*0,3=118,500 [A]</t>
  </si>
  <si>
    <t>obsah plochy obvodu stáv. komunikace - planimetrováno programem autocad ze situace  
místní kom - předpokl. tl.0,05m: (123+125+147+30)*0,05=21,250 [A]</t>
  </si>
  <si>
    <t>určeno ze situací  
napojení na stáv. stav.:4+4+4=12,000 [A] 
podél sil. obrub: 58+66+2=126,000 [B] 
Celkem: A+B=138,000 [C]</t>
  </si>
  <si>
    <t>výkopy z trasy tř.I, včetně úpravy terénu po odtěžení, v případě zpětného použití odvoz a uložení na meziskládku,   
odvoz  přebytku na skládku do dodavatelem určené vzdálenosti  
planimetrováno z př. řezů - viz. kubaturový list a situace programem autocad</t>
  </si>
  <si>
    <t>z příčných řezů:6742=6 742,000 [A] 
křižovatka:160*0,5=80,000 [B] 
Celkem: A+B=6 822,000 [C]</t>
  </si>
  <si>
    <t>z příčných řezů:536-107,2=428,800 [A]</t>
  </si>
  <si>
    <t>násyp:2018=2 018,000 [A] 
aktivní zóna:1692,7=1 692,700 [B] 
zemní krajnice:83,1=83,100 [C] 
Celkem: A+B+C=3 793,800 [D]</t>
  </si>
  <si>
    <t>ornice ve svahu tl.0,15m: 4860*0,15=729,000 [A] 
ornice v rovině tl.0,15m:266*0,15=39,900 [B] 
Celkem: A+B=768,900 [C]</t>
  </si>
  <si>
    <t>0,20*536=107,200 [A]</t>
  </si>
  <si>
    <t>428,8+107,2=536,000 [A]</t>
  </si>
  <si>
    <t>rýhy pro liniový odvodňovač a jeho přípojku a zpevvnění příkopu z lom. kamene  
včetně odvozu  na skládku do dodavatelem určené vzdálenosti  
planimetrováno ze situace</t>
  </si>
  <si>
    <t>kubatury vypočteny z příčných řezů a situace 
5*1,5*0,8+4*0,8*1,2=9,840 [A] 
2,5*5,6*0,3+2,5*0,25*2=5,450 [B] 
Celkem: A+B=15,290 [C]</t>
  </si>
  <si>
    <t>Požadavky a výsledné parametry dle ČSN 736133.  
Kompletní provedení včetně uložení,úpravy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Projektant předpokládá využití stávajícího předrceného materiálu z výkopu a stávajícího materiálu podmínečně vhodného do násypu po úpravě hydrálickými pojivy.  
planimetrováno z př. řezů - viz. kubaturový list a situace (křižovatka)  programem autocad</t>
  </si>
  <si>
    <t>kubatury stanoveny planimetrováním z příčných řezů 
1778=1 778,000 [A] 
situace - křižovatka: 
160*1,5=240,000 [B] 
Celkem: A+B=2 018,000 [C]</t>
  </si>
  <si>
    <t>položka 13273 - položka 17411:15,29-2,24=13,050 [A] 
položka 12373:6822=6 822,000 [B] 
Celkem: A+B=6 835,050 [C]</t>
  </si>
  <si>
    <t>kubatury stanoveny planimetrováním z příčných řezů 
1604=1 604,000 [A] 
křižovatka:65*1,4*0,5=45,500 [B] 
sjezdy:120*1,2*0,3=43,200 [C] 
Celkem: A+B+C=1 692,700 [D]</t>
  </si>
  <si>
    <t>kubatury vypočteny ze vz. příčných řezů a situace 
podél sloupků a obrub:(705+126)*0,1=83,100 [A]</t>
  </si>
  <si>
    <t>zásyp rýhy pro přípojku UV</t>
  </si>
  <si>
    <t>kubatury vypočteny z příčných řezů a situace 
4*0,8*0,7=2,240 [A]</t>
  </si>
  <si>
    <t>obsyp liniového odvodňovače, včetně přípojky ze ŠD fr. 0/32   
Kompletní provedení včetně  nákupu a dodávky, včetně všech souvisejících prací (např.natěžení, dopravy, uložení,úprava, hutnění, atp.).  
Veškeré práce a použitý materiál musí být odsouhlasen TDI.</t>
  </si>
  <si>
    <t>5*1,5*0,8-5*0,8*0,8+4*0,8*0,5=4,400 [A]</t>
  </si>
  <si>
    <t>kubatury stanoveny planimetrováním z příčných řezů 
2737=2 737,000 [A] 
křižovatka:65*1,4=91,000 [B] 
sjezdy: 120*1,2=144,000 [C] 
Celkem: A+B+C=2 972,000 [D]</t>
  </si>
  <si>
    <t>kubatury stanoveny planimetrováním z příčných řezů 
4860=4 860,000 [A]</t>
  </si>
  <si>
    <t>kubatury stanoveny planimetrováním ze situace 
83+90+37+56=266,000 [A]</t>
  </si>
  <si>
    <t>21197</t>
  </si>
  <si>
    <t>OPLÁŠTĚNÍ ODVODŇOVACÍCH ŽEBER Z GEOTEXTILIE</t>
  </si>
  <si>
    <t>separační geotextílie  v souladu s TP97, odolnost proti protlačení (CBR test) větší než 2kN, odolnost proti proražení menší než 20 mm, tažnost větší než 10%</t>
  </si>
  <si>
    <t>viz. pol.212625 
62*2,1=130,200 [A]</t>
  </si>
  <si>
    <t>položka zahrnuje dodávku předepsané geotextilie, mimostaveništní a vnitrostaveništní dopravu a její uložení včetně potřebných přesahů (nezapočítávají se do výměry)</t>
  </si>
  <si>
    <t>212625</t>
  </si>
  <si>
    <t>TRATIVODY KOMPL Z TRUB Z PLAST HM DN DO 100MM, RÝHA TŘ I</t>
  </si>
  <si>
    <t>výkop rýhy o rozměrech 0,6x0,5m  
drenáž DN 100 mm HDPE  
profilovaná kruhová pevnost SN8  
částečně perforovaná s plným dnem  
uložená do ŠP lože tl. 0.10 m (v případě pod. sklonu &lt; 1% do betonu C8/10)  
obsyp HK 16/32 f2, ČSN EN 13 285</t>
  </si>
  <si>
    <t>62=62,000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</si>
  <si>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</si>
  <si>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bet. práh z C30/37 XF4  v místě vyústění LS3</t>
  </si>
  <si>
    <t>2*2,5*0,25=1,250 [B]</t>
  </si>
  <si>
    <t>2,5*5,6*0,1=1,400 [B]</t>
  </si>
  <si>
    <t>podsyp liniového odvodňovače, včetně přípojky ze ŠD fr. 0/22   
Kompletní provedení včetně  nákupu a dodávky, včetně všech souvisejících prací (např.natěžení, dopravy, uložení,úprava, hutnění, atp.).  
Veškeré práce a použitý materiál musí být odsouhlasen TDI.</t>
  </si>
  <si>
    <t>5*1*0,8+4*0,8*0,15=4,480 [A]</t>
  </si>
  <si>
    <t>zpevvnění příkopu z lom. kamene v místě vyústění LS3  
dlažba z lomového kamene tl. 0.20 m  
vč.spárování cementovou maltou s odolností XF4</t>
  </si>
  <si>
    <t>2,5*5,6*0,2=2,800 [B]</t>
  </si>
  <si>
    <t>MZK 0/32 Ga tl. 150 mm  
ČSN 736126-1, ČSN EN 13285</t>
  </si>
  <si>
    <t>plocha vozovky planimetrována ze situace programem autocad 
(1883-30)*1,13=2 093,890 [A]</t>
  </si>
  <si>
    <t>plocha vozovky planimetrována ze situace programem autocad 
(1883-30)*1,2=2 223,600 [A] 
podél sloupků(100+60+25+240)*0,6=255,000 [B] 
Celkem: A+B=2 478,600 [C]</t>
  </si>
  <si>
    <t>ŠDa 0/32 Ge tl. 150 mm  
ČSN EN 13285, ČSN 736126-1  
pod zpevněnou plochu ze zámkové dlažby</t>
  </si>
  <si>
    <t>14=14,000 [A]</t>
  </si>
  <si>
    <t>plocha vozovky planimetrována ze situace programem autocad 
konstrukce sjezdů tl.min.200mm: (120*1,02)*1,1=134,640 [A]</t>
  </si>
  <si>
    <t>plocha vozovky planimetrována ze situace programem autocad 
konstrukce sjezdů: 120*1,02=122,400 [A]</t>
  </si>
  <si>
    <t>délka krajnice spočítaná ze situací * šířka zpevnění krajnice ze vzorových příčných řezů                                                                                                                                                                                                                                                                                                                                                                                                                                     u směrového sloupku:(100+250*2+105)*0,75=528,750 [A]</t>
  </si>
  <si>
    <t>plocha vozovky planimetrována ze situace programem autocad 
viz položka 56313: 2093,89=2 093,890 [A] 
viz položka 574A45: 120*1,02=122,400 [B] 
Celkem: A+B=2 216,290 [C]</t>
  </si>
  <si>
    <t>plocha vozovky planimetrována ze situace programem autocad 
viz položka 574E56: 
1885*1,03=1 941,550 [B]</t>
  </si>
  <si>
    <t>plocha vozovky planimetrována ze situace programem autocad 
1883=1 883,000 [A]</t>
  </si>
  <si>
    <t>plocha vozovky planimetrována ze situace programem autocad 
konstrukce sjezdů: 43+37+40=120,000 [A]</t>
  </si>
  <si>
    <t>ACP 16+ 50/70  
ČSN 736121, ČSN EN 13108-1</t>
  </si>
  <si>
    <t>plocha vozovky planimetrována ze situace programem autocad 
1883*1,03=1 939,490 [A]</t>
  </si>
  <si>
    <t>582611</t>
  </si>
  <si>
    <t>KRYTY Z BETON DLAŽDIC SE ZÁMKEM ŠEDÝCH TL 60MM DO LOŽE Z KAM</t>
  </si>
  <si>
    <t>zpevněná plocha ze zámkové dlažby pod mostem SO202  
vč. lože z HDK</t>
  </si>
  <si>
    <t>897527</t>
  </si>
  <si>
    <t>VPUSŤ ODVOD ŽLABŮ Z BETON DÍLCŮ SV. ŠÍŘKY DO 500MM</t>
  </si>
  <si>
    <t>určeno ze situace 
Z11a,b:10+9+3+2+3+3+5+5+8+8+2=58,000 [A]</t>
  </si>
  <si>
    <t>58+66+2=126,000 [A]</t>
  </si>
  <si>
    <t>4+4+4=12,000 [A]</t>
  </si>
  <si>
    <t>určeno ze situací  
115+70=185,000 [A]</t>
  </si>
  <si>
    <t>93557</t>
  </si>
  <si>
    <t>ŽLABY Z DÍLCŮ Z BETONU SVĚTLÉ ŠÍŘKY DO 500MM VČET MŘÍŽÍ</t>
  </si>
  <si>
    <t>liniový odvodňovač v místě napojení na stáv. stav  
včetně bet. lože C20/25 nXF3  
planimetrováno ze situace</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</si>
  <si>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</si>
  <si>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odstranění stávajících čel propustku včetně základu  
vč.odvozu a  uložení na skládku  
planimetrováno ze situace programem autocad</t>
  </si>
  <si>
    <t>3*0,6*2*2=7,200 [A]</t>
  </si>
  <si>
    <t>966346</t>
  </si>
  <si>
    <t>BOURÁNÍ PROPUSTŮ Z TRUB DN DO 400MM</t>
  </si>
  <si>
    <t>odstranění stávajícího propustku  
vč.odvozu a  uložení na skládku  
planimetrováno ze situace programem autocad</t>
  </si>
  <si>
    <t>96657</t>
  </si>
  <si>
    <t>ODSTRANĚNÍ ŽLABŮ Z DÍLCŮ (VČET ŠTĚRBINOVÝCH) ŠÍŘKY 500MM</t>
  </si>
  <si>
    <t>odstranění stáv. liniového odvodňovače</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</si>
  <si>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</si>
  <si>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SO104</t>
  </si>
  <si>
    <t>NAPOJENÍ BRTNICE - 2 V KM 3,470</t>
  </si>
  <si>
    <t>položka 11130:1610,4*0,15=241,560 [A] 
položka 12373 - položka 17411:1294-126=1 168,000 [B] 
Celkem: (A+B)*1,9=2 678,164 [C]</t>
  </si>
  <si>
    <t>položka 11313:  
sil.II/405 - předpokl. tl.0,05m: 782*0,05*2,4=93,840 [A]</t>
  </si>
  <si>
    <t>položka 11328:89*0,2*2,3=40,940 [A] 
položka 96613:6,44=6,440 [B] 
Celkem: (A+B)*2,3=108,974 [C]</t>
  </si>
  <si>
    <t>(977+365)*1,2=1 610,400 [A]</t>
  </si>
  <si>
    <t>sil.II/405 - předpokl. tl.0,05m: 782*0,05=39,100 [A]</t>
  </si>
  <si>
    <t>planimetrováno ze situace: 
(31+58)*0,6=53,400 [A]</t>
  </si>
  <si>
    <t>sil.II/405 - předpokl. tl.0,4m: 782*0,4=312,800 [A]</t>
  </si>
  <si>
    <t>obsah plochy obvodu stáv. komunikace - planimetrováno programem autocad ze situace  
sil.II/405 - předpokl. tl.0,12m: (782+38)*0,12=98,400 [A]</t>
  </si>
  <si>
    <t>včetně odvozu a uložení na skládku a poplatku za skládku  
v místě napojení na stávající stav a podél žul. pětiřádku</t>
  </si>
  <si>
    <t>určeno ze situací  
8+30=38,000 [A]</t>
  </si>
  <si>
    <t>z příčných řezů:1294=1 294,000 [A]</t>
  </si>
  <si>
    <t>násyp:2102=2 102,000 [A] 
aktivní zóna:655=655,000 [B] 
zemní krajnice:57,4=57,400 [C] 
Celkem: A+B+C=2 814,400 [D]</t>
  </si>
  <si>
    <t>ornice ve svahu tl.0,15m: 1378*0,15=206,700 [A] 
ornice v rovině tl.0,15m:124*0,15=18,600 [B] 
ornice ve svahu tl.0,30m: 235*0,3=70,500 [C] 
Celkem: A+B+C=295,800 [D]</t>
  </si>
  <si>
    <t>kubatury stanoveny planimetrováním z příčných řezů 
2102=2 102,000 [A]</t>
  </si>
  <si>
    <t>položka 12373 - položka 17411:1294-126=1 168,000 [A]</t>
  </si>
  <si>
    <t>kubatury stanoveny planimetrováním z příčných řezů 
655=655,000 [A]</t>
  </si>
  <si>
    <t>kubatury vypočteny ze vz. příčných řezů a situace 
podél svodidel:124*0,25+28*0,6=47,800 [A] 
podél sloupků:(110*2-124)*0,1=9,600 [B] 
Celkem: A+B=57,400 [C]</t>
  </si>
  <si>
    <t>zásyp v místech napojení na stáv. terén  
planimetrováno z příčných řezů a situace</t>
  </si>
  <si>
    <t>17*4+1*33+25=126,000 [A]</t>
  </si>
  <si>
    <t>1079=1 079,000 [A]</t>
  </si>
  <si>
    <t>kubatury stanoveny planimetrováním z příčných řezů 
1175=1 175,000 [A]</t>
  </si>
  <si>
    <t>kubatury stanoveny planimetrováním z příčných řezů 
1378=1 378,000 [A]</t>
  </si>
  <si>
    <t>rozprostření ornice v tl. 0.30m  
v místě vyztuženého svahu  
planimetrováno z příčných řezů  programem autocad</t>
  </si>
  <si>
    <t>235=235,000 [A]</t>
  </si>
  <si>
    <t>kubatury stanoveny planimetrováním ze vz. příčných řezů a situace 
svodidla:124*1=124,000 [A]</t>
  </si>
  <si>
    <t>viz. pol.212625 
25*2,1=52,500 [A]</t>
  </si>
  <si>
    <t>2,5*66=165,000 [A]</t>
  </si>
  <si>
    <t>planimetrováno z příčných řezů  
1807=1 807,000 [A]</t>
  </si>
  <si>
    <t>v místě sanace podloží pod vyztuženým svahem  
vyztužení podloží pod násypy z dvouosých geomříží (min. tahová pevnost v podélném i příčném směru 150kN/m)</t>
  </si>
  <si>
    <t>66*5,5=363,000 [A]</t>
  </si>
  <si>
    <t>451315</t>
  </si>
  <si>
    <t>PODKLADNÍ A VÝPLŇOVÉ VRSTVY Z PROSTÉHO BETONU C30/37</t>
  </si>
  <si>
    <t>podkladní beton pod bet. svodidla C30/37 XF4 tl. 0.15 m  
příčné spáry těsněny pružným tmelem po 4.0 m</t>
  </si>
  <si>
    <t>planimetrováno ze situace 
28*1,2*0.15=5,040 [A]</t>
  </si>
  <si>
    <t>plocha vozovky planimetrována ze situace programem autocad 
775*1,13=875,750 [A]</t>
  </si>
  <si>
    <t>plocha vozovky planimetrována ze situace programem autocad 
775*1,2=930,000 [A] 
podél svodidel:(45+10)*1,3=71,500 [B] 
podél sloupků55*0,7=38,500 [C] 
Celkem: A+B+C=1 040,000 [D]</t>
  </si>
  <si>
    <t>délka krajnice spočítaná ze situací * šířka zpevnění krajnice ze vzorových příčných řezů 
u svodidla: 124*0,5=62,000 [A]                                                                                                                                                                                                                                                                                                                                                                                                                                       u směrového sloupku:(110*2-124)*0,75=72,000 [B]  
Celkem: A+B=134,000 [C]</t>
  </si>
  <si>
    <t>plocha vozovky planimetrována ze situace programem autocad 
viz položka 56314: 875,75=875,750 [A]</t>
  </si>
  <si>
    <t>plocha vozovky planimetrována ze situace programem autocad 
viz položka 574C56: 
813*1,03=837,390 [A] 
viz položka 574E78+pod ACL na KÚ stavby: 
813*1,05=853,650 [B] 
Celkem: A+B=1 691,040 [C]</t>
  </si>
  <si>
    <t>plocha vozovky planimetrována ze situace programem autocad 
813=813,000 [A]</t>
  </si>
  <si>
    <t>plocha vozovky planimetrována ze situace programem autocad 
813*1,03=837,390 [A]</t>
  </si>
  <si>
    <t>plocha vozovky planimetrována ze situace programem autocad 
775*1,05=813,750 [A]</t>
  </si>
  <si>
    <t>pětiřádek ze žul. kostek podél komunikace  
včetně lože z cementové malty M25XF4 tl. 0.10 m  
včetně spárovací hmoty s odolností XF4</t>
  </si>
  <si>
    <t>0,6*30=18,000 [A]</t>
  </si>
  <si>
    <t>89921</t>
  </si>
  <si>
    <t>VÝŠKOVÁ ÚPRAVA POKLOPŮ</t>
  </si>
  <si>
    <t>výšková úprava poklopu stávající kanalizační šachty, včetně případného doplnění středové skruže</t>
  </si>
  <si>
    <t>- položka výškové úpravy zahrnuje všechny nutné práce a materiály pro zvýšení nebo snížení zařízení (včetně nutné úpravy stávajícího povrchu vozovky nebo chodníku).</t>
  </si>
  <si>
    <t>89922</t>
  </si>
  <si>
    <t>VÝŠKOVÁ ÚPRAVA MŘÍŽÍ</t>
  </si>
  <si>
    <t>výšková úprava mříže stávajícího nátokového objektu a uliční vpusti</t>
  </si>
  <si>
    <t>určeno ze situací  
104+20=124,000 [A]</t>
  </si>
  <si>
    <t>odstranění stávajících ocel. jednostranných svodidel, likvidace zhotovitelem na skládku včetně poplatku</t>
  </si>
  <si>
    <t>měřeno ze zaměření stávajícího stavu programem autocad  
80=80,000 [A]</t>
  </si>
  <si>
    <t>911FC1</t>
  </si>
  <si>
    <t>SVODIDLO BETON, ÚROVEŇ ZADRŽ H2 VÝŠ 1,2M - DODÁVKA A MONTÁŽ</t>
  </si>
  <si>
    <t>jednostranné bet. svodidlo, úroveň zadržení H2,   
kompletní dle schválených technických podmínek, vč. náběhů a všech napojení  
včetně odrazek  
čerpáno se souhlasem TD a objednatele - viz. položka911FC3</t>
  </si>
  <si>
    <t>viz situace  
28=28,000 [A]</t>
  </si>
  <si>
    <t>položka zahrnuje:  
- kompletní dodávku všech dílů betonového svodidla včetně spojovacích prvků  
- osazení svodidla  
- přechod na jiný typ svodidla nebo přes mostní závěr  
nezahrnuje odrazky nebo retroreflexní fólie  
nezahrnuje podkladní vrstvu</t>
  </si>
  <si>
    <t>911FC3</t>
  </si>
  <si>
    <t>SVODIDLO BETON, ÚROVEŇ ZADRŽ H2 VÝŠ 1,2M - DEMONTÁŽ S PŘESUNEM</t>
  </si>
  <si>
    <t>odstranění stávajících betonových svodidel, o možnosti zpětného použití stávajících bet. svodidel rozhodne TDS podle jejich aktuálního stavu, popř.  likvidace zhotovitelem na skládku včetně poplatku</t>
  </si>
  <si>
    <t>28=28,000 [A]</t>
  </si>
  <si>
    <t>určeno ze situace 
Z11a,b:4=4,000 [A]</t>
  </si>
  <si>
    <t>určeno ze zaměření stávajícího stavu 
6=6,000 [A]</t>
  </si>
  <si>
    <t>určeno ze situací  
29+21+9=59,000 [A]</t>
  </si>
  <si>
    <t>odstranění stávajícího kamenného žlabu z lomového kamene do betonu, popř.včetně lože  
vč.odvozu a  uložení na skládku  
planimetrováno ze situace programem autocad</t>
  </si>
  <si>
    <t>2*9,2*0,35=6,440 [A]</t>
  </si>
  <si>
    <t>vybourání stávajících uličních vpustí  
vč.odvozu a  uložení na skládku, včetně poplatku za skládku</t>
  </si>
  <si>
    <t>vybourání stávajících drenáží   
odečteno z PD ve stupni DSPS navazujících staveb  
vč.odvozu a  uložení na skládku, včetně poplatku za skládku</t>
  </si>
  <si>
    <t>35=35,000 [A]</t>
  </si>
  <si>
    <t>969234</t>
  </si>
  <si>
    <t>VYBOURÁNÍ POTRUBÍ DN DO 200MM KANALIZAČ</t>
  </si>
  <si>
    <t>vybourání stávajících přípojek ul. vpustí  
odečteno z PD ve stupni DSPS navazujících staveb  
vč.odvozu a  uložení na skládku, včetně poplatku za skládku</t>
  </si>
  <si>
    <t>6+13=19,000 [A]</t>
  </si>
  <si>
    <t>SO110</t>
  </si>
  <si>
    <t>CHODNÍK PRO PĚŠÍ</t>
  </si>
  <si>
    <t>položka 11130:201,6*0,15=30,240 [A] 
položka 13273:5,88=5,880 [D] 
položka 12373:244,84=244,840 [B] 
položka 13173:15,212=15,212 [C] 
Celkem: (A+D+B+C)*1,9=562,727 [E]</t>
  </si>
  <si>
    <t>168*1,2=201,600 [A]</t>
  </si>
  <si>
    <t>výkopy z trasy tř.I, včetně úpravy terénu po odtěžení, v případě zpětného použití odvoz a uložení na meziskládku,   
odvoz  přebytku na skládku do dodavatelem určené vzdálenosti  
planimetrováno z př. řezů a situace programem autocad</t>
  </si>
  <si>
    <t>4,5*35+3*3,5+1*13+152*0,3*1,4=244,840 [A]</t>
  </si>
  <si>
    <t>aktivní zóna:152*1,4*0,3=63,840 [A]</t>
  </si>
  <si>
    <t>ornice ve svahu tl.0,15m: 240*0,15=36,000 [A]</t>
  </si>
  <si>
    <t>kubatury vypočteny z výkresu propustků 
propustek v km 0,044:6*1,7*0,9+0,6*0,4*0,9*2+2*2,2*0,25+2,5*3*0,3*2=15,212 [A]</t>
  </si>
  <si>
    <t>hloubení vsakovací rýhy  
včetně odvozu  na skládku do dodavatelem určené vzdálenosti  
planimetrováno ze vzor řezu a situace</t>
  </si>
  <si>
    <t>0,3*0,4*49=5,880 [A]</t>
  </si>
  <si>
    <t>položka 13273:5,88=5,880 [A] 
položka 12373:244,84=244,840 [B] 
položka 13173:15,212=15,212 [C] 
Celkem: A+B+C=265,932 [D]</t>
  </si>
  <si>
    <t>Požadavky a výsledné parametry dle ČSN 736133.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Projektant předpokládá využití stávajícího předrceného materiálu z výkopu.  
planimetrováno z př. řezů a situace programem autocad</t>
  </si>
  <si>
    <t>152*1,4*0,3=63,840 [A]</t>
  </si>
  <si>
    <t>17481</t>
  </si>
  <si>
    <t>ZÁSYP JAM A RÝH Z NAKUPOVANÝCH MATERIÁLŮ</t>
  </si>
  <si>
    <t>vsakovací rýha vyplněná hrubým štěrkem fr. 32/62  
planimetrováno ze vzor řezu a situace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</si>
  <si>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</si>
  <si>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propustku ze ŠD fr. 0/32   
Kompletní provedení včetně  nákupu a dodávky, včetně všech souvisejících prací (např.natěžení, dopravy, uložení,úprava, hutnění, atp.).  
Veškeré práce a použitý materiál musí být odsouhlasen TDI.</t>
  </si>
  <si>
    <t>propustek v km 0,044:6*1,7*0,7=7,140 [A]</t>
  </si>
  <si>
    <t>planimetrováno z př. řezů a situace  programem autocad</t>
  </si>
  <si>
    <t>152*1,4=212,800 [A]</t>
  </si>
  <si>
    <t>rozprostření ornice v tl. 0.15m  
planimetrováno z př. řezů a situace programem autocad, koef sklonu svahu 1,2</t>
  </si>
  <si>
    <t>(115+54+9+22)*1,2=240,000 [A]</t>
  </si>
  <si>
    <t>propustek v km 0,044:6*1,7*0,3=3,060 [A]</t>
  </si>
  <si>
    <t>separační geotextílie  v souladu s TP97, odolnost proti protlačení (CBR test) větší než 2kN, odolnost proti proražení menší než 20 mm, tažnost větší než 10%  
vsakovací rýha + propustek</t>
  </si>
  <si>
    <t>viz. pol.17481 
1,7*49=83,300 [A] 
propustek v km 0,044:6*5,5=33,000 [B] 
Celkem: A+B=116,300 [C]</t>
  </si>
  <si>
    <t>propustek v km 0,044:0,8*0,9*0,4*2=0,576 [A]</t>
  </si>
  <si>
    <t>bet. práh z C30/37 XF4</t>
  </si>
  <si>
    <t>propustek v km 0,044:2*2,2*0,25=1,100 [A]</t>
  </si>
  <si>
    <t>propustek v km 0,044:2,5*3*0,1*2=1,500 [A]</t>
  </si>
  <si>
    <t>podsyp propustku, včetně přípojky ze ŠD fr. 0/22   
Kompletní provedení včetně  nákupu a dodávky, včetně všech souvisejících prací (např.natěžení, dopravy, uložení,úprava, hutnění, atp.).  
Veškeré práce a použitý materiál musí být odsouhlasen TDI.</t>
  </si>
  <si>
    <t>propustek v km 0,044:6*1,7*0,2=2,040 [A]</t>
  </si>
  <si>
    <t>zpevvnění příkopu z lom. kamene v místě propustku  
dlažba z lomového kamene tl. 0.20 m  
vč.spárování cementovou maltou s odolností XF4</t>
  </si>
  <si>
    <t>propustek v km 0,044:2,5*3*0,2*2=3,000 [A]</t>
  </si>
  <si>
    <t>ŠDa 0/32 Ge tl. 150 mm  
ČSN EN 13285, ČSN 736126-1</t>
  </si>
  <si>
    <t>150+2=152,000 [A]</t>
  </si>
  <si>
    <t>chodník  
vč. lože z HDK 4/8  
planimetrováno ze situace</t>
  </si>
  <si>
    <t>150=150,000 [A]</t>
  </si>
  <si>
    <t>58261A</t>
  </si>
  <si>
    <t>KRYTY Z BETON DLAŽDIC SE ZÁMKEM BAREV RELIÉF TL 60MM DO LOŽE Z KAM</t>
  </si>
  <si>
    <t>přípojka UV vpusti DN150  
vč. tvarovek, odbočných tvarovek popř. navrtávacích tvarovek, vč. vyústění do příkopu  
planimetrováno ze situace</t>
  </si>
  <si>
    <t>897524</t>
  </si>
  <si>
    <t>VPUSŤ ODVOD ŽLABŮ Z BETON DÍLCŮ SV. ŠÍŘKY DO 250MM</t>
  </si>
  <si>
    <t>917223</t>
  </si>
  <si>
    <t>SILNIČNÍ A CHODNÍKOVÉ OBRUBY Z BETONOVÝCH OBRUBNÍKŮ ŠÍŘ 100MM</t>
  </si>
  <si>
    <t>chodníkový bet. obrubník (1000x200x100)   
včetně bet. lože z C20/25 nXF3  
planimetrováno ze situace</t>
  </si>
  <si>
    <t>49+46+7=102,000 [A]</t>
  </si>
  <si>
    <t>silniční bet. obrubník (1000x150x150) - nájezdový  
včetně bet. lože z C20/25 nXF3  
planimetrováno ze situace</t>
  </si>
  <si>
    <t>2+2=4,000 [A]</t>
  </si>
  <si>
    <t>propustek v km 0,044:6=6,000 [A]</t>
  </si>
  <si>
    <t>9352A2</t>
  </si>
  <si>
    <t>PŘÍKOPOVÉ ŽLABY Z BETON TVÁRNIC ŠÍŘ DO 300MM DO BETONU TL 100MM</t>
  </si>
  <si>
    <t>příkopová tvárnice šířky 0.3 m, beton C30/37 XF4  
do betonového lože C20/25nXF3 tl. 0.1 m  
spáry utěsnit cementovou maltou M25 XF4  
vč.zemních prací, ukončení, spárování, úpravy vtoků a výtoků,</t>
  </si>
  <si>
    <t>určeno ze situací  
62=62,000 [A]</t>
  </si>
  <si>
    <t>93554</t>
  </si>
  <si>
    <t>ŽLABY Z DÍLCŮ Z BETONU SVĚTLÉ ŠÍŘKY DO 250MM VČET MŘÍŽÍ</t>
  </si>
  <si>
    <t>liniový odvodňovač, vč. případných čistících kusů  
včetně bet. lože C20/25 nXF3  
planimetrováno ze situace</t>
  </si>
  <si>
    <t>26=26,000 [A]</t>
  </si>
  <si>
    <t>SO150</t>
  </si>
  <si>
    <t>PŘELOŽKA POLNÍCH CEST</t>
  </si>
  <si>
    <t>položka 11130:874,8*0,15=131,220 [A] 
položka 13173:190,456=190,456 [D] 
položka 12373:2213=2 213,000 [B] 
položka 13273:49,2=49,200 [C] 
Celkem: (A+D+B+C)*1,9=4 909,364 [E]</t>
  </si>
  <si>
    <t>(245+262+17+60+145)*1,2=874,800 [A]</t>
  </si>
  <si>
    <t>z příčných řezů:2213=2 213,000 [A]</t>
  </si>
  <si>
    <t>násyp:249=249,000 [A] 
aktivní zóna:750,68=750,680 [B] 
zemní krajnice:50,44=50,440 [C] 
Celkem: A+B+C=1 050,120 [D]</t>
  </si>
  <si>
    <t>ornice ve svahu tl.0,1m: 894*0,1=89,400 [A] 
ornice v rovině tl.0,1m:36*0,1=3,600 [B] 
Celkem: A+B=93,000 [C]</t>
  </si>
  <si>
    <t>kubatury vypočteny z výkresu propustků 
propustek v km 0,009:14*4,1*2,16+0,6*0,4*1,1*2+2*2,5*0,25+4,1*2,8*0,3+4,7*2,8*0,3=133,154 [A] 
propustek v km 0,011:16*1,4*2,16+0,6*0,4*1,1*2+2*2,5*0,25+4,1*2,8*0,3+4,4*2,8*0,3=57,302 [B] 
Celkem: A+B=190,456 [C]</t>
  </si>
  <si>
    <t>0,4*0,6*(80+45+80)=49,200 [A]</t>
  </si>
  <si>
    <t>kubatury stanoveny planimetrováním z příčných řezů 
249=249,000 [A]</t>
  </si>
  <si>
    <t>položka 13173:190,456=190,456 [A] 
položka 12373:2213=2 213,000 [B] 
položka 13273:49,2=49,200 [C] 
Celkem: A+B+C=2 452,656 [D]</t>
  </si>
  <si>
    <t>kubatury stanoveny planimetrováním z příčných řezů 
701=701,000 [A] 
sjezdy:138*1,2*0,3=49,680 [B] 
Celkem: A+B=750,680 [C]</t>
  </si>
  <si>
    <t>kubatury vypočteny ze vz. příčných řezů a situace 
podél svodidel:36*0,25=9,000 [A] 
podél sloupků:(97*2-36+180*2)*0,08=41,440 [B] 
Celkem: A+B=50,440 [C]</t>
  </si>
  <si>
    <t>kubatury vypočteny z výkresu propustků 
propustek v km 0,009:14*(2,8-0,4*0,4*3,14)=32,166 [A] 
propustek v km 0,011:16*(2,8-0,4*0,4*3,14)=36,762 [B] 
Celkem: A+B=68,928 [C]</t>
  </si>
  <si>
    <t>kubatury stanoveny planimetrováním z příčných řezů 
1642=1 642,000 [A] 
sjezdy: 138*1,2=165,600 [B] 
Celkem: A+B=1 807,600 [C]</t>
  </si>
  <si>
    <t>18221</t>
  </si>
  <si>
    <t>ROZPROSTŘENÍ ORNICE VE SVAHU V TL DO 0,10M</t>
  </si>
  <si>
    <t>rozprostření ornice v tl. 0.10m  
planimetrováno z př. řezů - viz. kubaturový list  programem autocad</t>
  </si>
  <si>
    <t>kubatury stanoveny planimetrováním z příčných řezů 
894=894,000 [A]</t>
  </si>
  <si>
    <t>18231</t>
  </si>
  <si>
    <t>ROZPROSTŘENÍ ORNICE V ROVINĚ V TL DO 0,10M</t>
  </si>
  <si>
    <t>rozprostření ornice v tl. 0.10m  
 v místě osazení svodidel   
pozn. ornice použitá zpět na stavbě - od paty násypu po hranici trvalého záboru je součástí SO001, 002 Příprava území</t>
  </si>
  <si>
    <t>kubatury stanoveny planimetrováním ze vz. příčných řezů a situace 
svodidla:36*1=36,000 [A]</t>
  </si>
  <si>
    <t>kubatury vypočteny z výkresu propustků 
propustek v km 0,009:14*0,3*2,16=9,072 [A] 
propustek v km 0,011:16*0,3*2,16=10,368 [B] 
Celkem: A+B=19,440 [C]</t>
  </si>
  <si>
    <t>separační geotextílie v souladu s TP97  
odolnost proti protlačení (CBR test) větší než 3kN  
odolnost proti proražení menší než 10 mm  
tažnost větší než 50%  
v místě propustků a vsakovací rýhy  
čerpáno se souhlasem TD a objednatele</t>
  </si>
  <si>
    <t>propustek v km 0,009:14*7,5=105,000 [A] 
propustek v km 0,011:16*7,5=120,000 [B] 
vsakovací rýha:(80+45+80)*2,3=471,500 [C] 
Celkem: A+B+C=696,500 [D]</t>
  </si>
  <si>
    <t>kubatury vypočteny z výkresu propustků 
propustek v km 0,009:0,8*0,4*1,1*2=0,704 [A] 
propustek v km 0,011:0,8*0,4*1,1*2=0,704 [B] 
Celkem: A+B=1,408 [C]</t>
  </si>
  <si>
    <t>kubatury vypočteny z výkresu propustků  
propustek v km 0,009:2*2,5*0,25=1,250 [A] 
propustek v km 0,011:2*2,5*0,25=1,250 [B] 
Celkem: A+B=2,500 [C]</t>
  </si>
  <si>
    <t>kubatury vypočteny z výkresu propustků, situace 
propustek v km 0,009:4,1*2,8*0,1+4,7*2,8*0,1=2,464 [A] 
propustek v km 0,011:4,1*2,8*0,1+4,4*2,8*0,1=2,380 [B] 
Celkem: A+B=4,844 [C]</t>
  </si>
  <si>
    <t>kubatury vypočteny z výkresu propustků 
propustek v km 0,009:14*0,2*2,16=6,048 [A] 
propustek v km 0,011:16*0,2*2,16=6,912 [B] 
Celkem: A+B=12,960 [C]</t>
  </si>
  <si>
    <t>kubatury vypočteny z výkresu propustků, situace 
propustek v km 0,009:4,1*2,8*0,2+4,7*2,8*0,2=4,928 [A] 
propustek v km 0,011:4,1*2,8*0,2+4,4*2,8*0,2=4,760 [B] 
Celkem: A+B=9,688 [C]</t>
  </si>
  <si>
    <t>56335</t>
  </si>
  <si>
    <t>VOZOVKOVÉ VRSTVY ZE ŠTĚRKODRTI TL. DO 250MM</t>
  </si>
  <si>
    <t>ŠDa 0/63 Ge tl. 250 mm  
ČSN EN 13285, ČSN 736126-1</t>
  </si>
  <si>
    <t>plocha vozovky planimetrována ze situace programem autocad 
konstrukce PC s asf. povrchem: (155+150)*1,02=311,100 [A] 
konstrukce PC s nátěrem: 328+666=994,000 [B] 
konstrukce sjezdů: 55+83=138,000 [C] 
Celkem: (A+B+C)*1,2=1 731,720 [D]</t>
  </si>
  <si>
    <t>plocha vozovky planimetrována ze situace programem autocad 
konstrukce PC s asf. povrchem tl.60mm: (155+150)*1,02=311,100 [A] 
konstrukce PC s nátěrem tl.100mm: 328+666=994,000 [B] 
konstrukce sjezdů tl.100mm: 55+83=138,000 [C] 
Celkem: A+B+C=1 443,100 [D]</t>
  </si>
  <si>
    <t>délka krajnice spočítaná ze situací * šířka zpevnění krajnice ze vzorových příčných řezů 
u svodidla: 36*0,5=18,000 [A]                                                                                                                                                                                                                                                                                                                                                                                                                                       ostatní:(97*2-36+180*2)*0,5=259,000 [B]  
Celkem: A+B=277,000 [C]</t>
  </si>
  <si>
    <t>plocha vozovky planimetrována ze situace programem autocad 
konstrukce PC s asf. povrchem: (155+150)*1,02*1,2=373,320 [A]</t>
  </si>
  <si>
    <t>572731</t>
  </si>
  <si>
    <t>DVOUVRSTVÝ ASFALTOVÝ NÁTĚR DO 1,5KG/M2</t>
  </si>
  <si>
    <t>pojivo - 1,0-1,6/0,7-1,4 kg/m2  
kamenivo 1. vrstva - fr.8-11, 6-8kg  
kamenivo 2. vrstva - fr.4-8, 4-5kg</t>
  </si>
  <si>
    <t>plocha vozovky planimetrována ze situace programem autocad 
55+328+666+83=1 132,000 [A]</t>
  </si>
  <si>
    <t>plocha vozovky planimetrována ze situace programem autocad 
konstrukce PC z asf. povrchem: 155+150=305,000 [A]</t>
  </si>
  <si>
    <t>určeno ze situací  
36=36,000 [A]</t>
  </si>
  <si>
    <t>určeno ze situace 
Z11g:2+2=4,000 [B]</t>
  </si>
  <si>
    <t>propustek v km 0,009:14=14,000 [A] 
propustek v km 0,011:16=16,000 [B] 
Celkem: A+B=30,000 [C]</t>
  </si>
  <si>
    <t>SO151</t>
  </si>
  <si>
    <t>ÚPRAVA NAPOJENÍ ÚČELOVÉ KOMUNIKACE V KM 3,540 - 3,750</t>
  </si>
  <si>
    <t>položka 11130:158,4*0,15=23,760 [A] 
položka 12373:688,8=688,800 [B] 
položka 13273:55,2=55,200 [C] 
Celkem: (A+B+C)*1,9=1 458,744 [D]</t>
  </si>
  <si>
    <t>(95+37)*1,2=158,400 [A]</t>
  </si>
  <si>
    <t>výkopy z trasy tř.I, včetně úpravy terénu po odtěžení, v případě zpětného použití odvoz a uložení na meziskládku,   
odvoz  přebytku na skládku do dodavatelem určené vzdálenosti  
planimetrováno z vzorového řezu a situace  programem autocad</t>
  </si>
  <si>
    <t>820*1,4*0,6=688,800 [A]</t>
  </si>
  <si>
    <t>aktivní zóna:459,2=459,200 [B] 
zemní krajnice:36,8=36,800 [C] 
Celkem: B+C=496,000 [D]</t>
  </si>
  <si>
    <t>ornice v rovině tl.0,1m:230*0,1=23,000 [B]</t>
  </si>
  <si>
    <t>0,4*0,6*230=55,200 [A]</t>
  </si>
  <si>
    <t>položka 12373:688,8=688,800 [B] 
položka 13273:55,2=55,200 [C] 
Celkem: B+C=744,000 [D]</t>
  </si>
  <si>
    <t>Požadavky a výsledné parametry dle ČSN 736133.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Projektant předpokládá využití stávajícího předrceného materiálu z výkopu.</t>
  </si>
  <si>
    <t>planimetrováno z vzorového řezu a situace  programem autocad 
820*1,4*0,4=459,200 [A]</t>
  </si>
  <si>
    <t>kubatury vypočteny ze vz. příčných řezů a situace 
230*0,08*2=36,800 [A]</t>
  </si>
  <si>
    <t>planimetrováno z vzorového řezu a situace  programem autocad</t>
  </si>
  <si>
    <t>820*1,4=1 148,000 [A]</t>
  </si>
  <si>
    <t>rozprostření ornice v tl. 0.10m  
pozn. ornice použitá zpět na stavbě - od paty násypu po hranici trvalého záboru je součástí SO001, 002 Příprava území</t>
  </si>
  <si>
    <t>kubatury stanoveny planimetrováním ze vz. příčných řezů a situace 
svodidla:230*0,5*2=230,000 [A]</t>
  </si>
  <si>
    <t>separační geotextílie v souladu s TP97  
odolnost proti protlačení (CBR test) větší než 3kN  
odolnost proti proražení menší než 10 mm  
tažnost větší než 50%  
v místě vsakovací rýhy  
čerpáno se souhlasem TD a objednatele</t>
  </si>
  <si>
    <t>vsakovací rýha:230*2,3=529,000 [A]</t>
  </si>
  <si>
    <t>plocha vozovky planimetrována ze situace programem autocad 
konstrukce PC s nátěrem: 820*1,2=984,000 [B]</t>
  </si>
  <si>
    <t>plocha vozovky planimetrována ze situace programem autocad 
konstrukce PC s nátěrem tl.100mm: 820=820,000 [B]</t>
  </si>
  <si>
    <t>délka krajnice spočítaná ze situací * šířka zpevnění krajnice ze vzorových příčných řezů                                                                                                                                                                                                                                                                                                                                                                                                                                       u směrového sloupku:230*2*0,5=230,000 [B]</t>
  </si>
  <si>
    <t>plocha vozovky planimetrována ze situace programem autocad 
820=820,000 [A]</t>
  </si>
  <si>
    <t>SO181</t>
  </si>
  <si>
    <t>DOPRAVNĚ INŽENÝRSKÁ OPATŘENÍ</t>
  </si>
  <si>
    <t>91400</t>
  </si>
  <si>
    <t>DOČASNÉ ZAKRYTÍ NEBO OTOČENÍ STÁVAJÍCÍCH DOPRAVNÍCH ZNAČEK</t>
  </si>
  <si>
    <t>oranžové samolepky na směrové tabule, na cíle které budou uzavřeny, celkem 103 =103,000 [A] ks</t>
  </si>
  <si>
    <t>zahrnuje zakrytí dočasně neplatných svislých dopravních značek (nebo jejich částí) bez ohledu na způsob a na jejich velikost (zakrytí neprůhledným materiálem nebo otočení značky) a jeho následné odstranění</t>
  </si>
  <si>
    <t>914132</t>
  </si>
  <si>
    <t>DOPRAVNÍ ZNAČKY ZÁKLADNÍ VELIKOSTI OCELOVÉ FÓLIE TŘ 2 - MONTÁŽ S PŘEMÍSTĚNÍM</t>
  </si>
  <si>
    <t>Komplet sestava: značka, sloupek, upevňovací konstrukce - podkladní deska a spojky.  
 značky dle výkresových příloh situace objízdných tras a schémat dle TP 66.  
objízdná trasa bude vyznačena pouze po dobu výstavby II.etapy  - I.fáze a po dobu výstavby III.etapy  
při výstavbě II. etapy se předpokládá s rozdělením na dvě fáze</t>
  </si>
  <si>
    <t>Etapa I.:9+2*4=17,000 [A] 
Etapa II - I.fáze.:15+26+23=64,000 [B] 
Etapa II - II.fáze.:2*7+4=18,000 [C] 
Etapa III.:12+7+25=44,000 [D] 
Celá doba výstavby:8+4=12,000 [E] 
Celkem: A+B+C+D+E=155,000 [F]</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</si>
  <si>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</si>
  <si>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</si>
  <si>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</si>
  <si>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Komplet sestava: značka, sloupek, upevňovací konstrukce - podkladní deska a spojky.  
Značky, které byly na stavbě namontovány, budou v rámci této položky demontovány.</t>
  </si>
  <si>
    <t>celkem dle položky 914132 - 155 ks=155,000 [A]</t>
  </si>
  <si>
    <t>Položka zahrnuje odstranění, demontáž a odklizení materiálu s odvozem na předepsané místo</t>
  </si>
  <si>
    <t>914139</t>
  </si>
  <si>
    <t>DOPRAV ZNAČKY ZÁKLAD VEL OCEL FÓLIE TŘ 2 - NÁJEMNÉ</t>
  </si>
  <si>
    <t>KSDEN</t>
  </si>
  <si>
    <t>Položka zahrnuje nájem na danou dobu předpokládané výstavby objektu dle návrhu harmonogramu stavební akce. Při neoprávněném delším trvání akce bude čerpán pouze maximální počet jednotek položky.</t>
  </si>
  <si>
    <t>Etapa I.:9*273*2+8*273*2=9 282,000 [A] 
Etapa II. - I.fáze:(15+26+23)*62=3 968,000 [B] 
Etapa II - II.fáze.:(2*7+4)*62=1 116,000 [C] 
Etapa III.:(12+7+25)*184=8 096,000 [D] 
Celá doba výstavby:12*273*3=9 828,000 [E] 
Celkem: A+B+C+D+E=32 290,000 [F]</t>
  </si>
  <si>
    <t>položka zahrnuje sazbu za pronájem dopravních značek a zařízení, počet jednotek je určen jako součin počtu značek a počtu dní použití</t>
  </si>
  <si>
    <t>914432</t>
  </si>
  <si>
    <t>DOPRAVNÍ ZNAČKY 100X150CM OCELOVÉ FÓLIE TŘ 2 - MONTÁŽ S PŘEMÍSTĚNÍM</t>
  </si>
  <si>
    <t>Komplet sestava: značka, sloupek, upevňovací konstrukce - podkladní deska a spojky.  
značky dle výkresových příloh situace objízdných tras  
objízdná trasa bude vyznačena pouze po dobu výstavby II.etapy  - I.fáze a po dobu výstavby III.etapy  
při výstavbě II. etapy se předpokládá s rozdělením na dvě fáze</t>
  </si>
  <si>
    <t>Etapa I.:2=2,000 [A] 
Etapa II - I.fáze:6=6,000 [B] 
Etapa II - II.fáze:0=0,000 [C] 
Etapa III.:5=5,000 [D] 
Celá doba výstavby:2+2*2+2*2=10,000 [E] 
Celkem: A+B+C+D+E=23,000 [F]</t>
  </si>
  <si>
    <t>914433</t>
  </si>
  <si>
    <t>DOPRAVNÍ ZNAČKY 100X150CM OCELOVÉ FÓLIE TŘ 2 - DEMONTÁŽ</t>
  </si>
  <si>
    <t>celkem dle položky 914432 - 23 ks=23,000 [A]</t>
  </si>
  <si>
    <t>914439</t>
  </si>
  <si>
    <t>DOPRAV ZNAČKY 100X150CM OCEL FÓLIE TŘ 2 - NÁJEMNÉ</t>
  </si>
  <si>
    <t>Etapa I.:2*273*2=1 092,000 [A] 
Etapa II - I.fáze:6*62=372,000 [B] 
Etapa II - II.fáze:0=0,000 [C] 
Etapa III.:5*184=920,000 [D] 
Celá doba výstavby:(2+2*2+2*2)*273*3=8 190,000 [E] 
Celkem: A+B+C+D+E=10 574,000 [F]</t>
  </si>
  <si>
    <t>915321</t>
  </si>
  <si>
    <t>VODOR DOPRAV ZNAČ Z FÓLIE DOČAS ODSTRANITEL - DOD A POKLÁDKA</t>
  </si>
  <si>
    <t>dočasné DZ (V5 a V1a) oranžové barvy dle výkresových příloh a schémat dle TP 66.  
při výstavbě II. etapy se předpokládá s rozdělením na dvě fáze</t>
  </si>
  <si>
    <t>Etapa I.:0=0,000 [A] 
Etapa II - I.fáze.:(5+5)*0,5+120*0,125=20,000 [B] 
Etapa II - II.fáze.:(5+5)*0,5+370*0,125=51,250 [C] 
Etapa III.:0=0,000 [D] 
Celá doba výstavby:0=0,000 [E] 
Celkem: A+B+C+D+E=71,250 [F]</t>
  </si>
  <si>
    <t>položka zahrnuje:  
- dodání a pokládku předepsané fólie  
- zahrnuje předznačení</t>
  </si>
  <si>
    <t>915322</t>
  </si>
  <si>
    <t>VODOR DOPRAV ZNAČ Z FÓLIE DOČAS ODSTRANITEL - ODSTRANĚNÍ</t>
  </si>
  <si>
    <t>zahrnuje odstranění značení bez ohledu na způsob provedení (zatření, zbroušení) a odklizení vzniklé suti</t>
  </si>
  <si>
    <t>916112</t>
  </si>
  <si>
    <t>DOPRAV SVĚTLO VÝSTRAŽ SAMOSTATNÉ - MONTÁŽ S PŘESUNEM</t>
  </si>
  <si>
    <t>značky dle výkresových příloh a schémat dle TP 66.  
při výstavbě II. etapy se předpokládá s rozdělením na dvě fáze</t>
  </si>
  <si>
    <t>Etapa I.:2=2,000 [A] 
Etapa II - I.fáze.:2=2,000 [B] 
Etapa II - II.fáze.:2=2,000 [C] 
Etapa III.:0=0,000 [D] 
Celá doba výstavby:0=0,000 [E] 
Celkem: A+B+C+D+E=6,000 [F]</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</si>
  <si>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</si>
  <si>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</si>
  <si>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</si>
  <si>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světla dle výkresových příloh a schémat dle TP 66.  
Světla, která byla na stavbě namontována, budou v rámci této položky demontována.</t>
  </si>
  <si>
    <t>celkem dle položky 916112 - 6 ks=6,000 [A]</t>
  </si>
  <si>
    <t>Položka zahrnuje odstranění, demontáž a odklizení zařízení s odvozem na předepsané místo</t>
  </si>
  <si>
    <t>916119</t>
  </si>
  <si>
    <t>DOPRAV SVĚTLO VÝSTRAŽ SAMOSTATNÉ - NÁJEMNÉ</t>
  </si>
  <si>
    <t>Etapa I.:2*273*2=1 092,000 [A] 
Etapa II - I.fáze.:2*62=124,000 [B] 
Etapa II - II.fáze.:2*62=124,000 [C] 
Etapa III.:0=0,000 [D] 
Celá doba výstavby:0=0,000 [E] 
Celkem: A+B+C+D+E=1 340,000 [F]</t>
  </si>
  <si>
    <t>položka zahrnuje sazbu za pronájem zařízení. Počet měrných jednotek se určí jako součin počtu zařízení a počtu dní použití.</t>
  </si>
  <si>
    <t>916122</t>
  </si>
  <si>
    <t>DOPRAV SVĚTLO VÝSTRAŽ SOUPRAVA 3KS - MONTÁŽ S PŘESUNEM</t>
  </si>
  <si>
    <t>Etapa I.:1=1,000 [A] 
Etapa II - I.fáze.:2=2,000 [B] 
Etapa II - II.fáze.:1=1,000 [C] 
Etapa III.:2=2,000 [D] 
Celá doba výstavby:2*2+2=6,000 [E] 
Celkem: A+B+C+D+E=12,000 [F]</t>
  </si>
  <si>
    <t>916123</t>
  </si>
  <si>
    <t>DOPRAV SVĚTLO VÝSTRAŽ SOUPRAVA 3KS - DEMONTÁŽ</t>
  </si>
  <si>
    <t>celkem dle položky 916122 - 12 ks=12,000 [A]</t>
  </si>
  <si>
    <t>916129</t>
  </si>
  <si>
    <t>DOPRAV SVĚTLO VÝSTRAŽ SOUPRAVA 3KS - NÁJEMNÉ</t>
  </si>
  <si>
    <t>Etapa I.:1*273*2=546,000 [A] 
Etapa II - I.fáze.:2*62=124,000 [B] 
Etapa II - II.fáze.:1*62=62,000 [C] 
Etapa III.:2*184=368,000 [D] 
Celá doba výstavby:(2*2+2)*273*3=4 914,000 [E] 
Celkem: A+B+C+D+E=6 014,000 [F]</t>
  </si>
  <si>
    <t>916132</t>
  </si>
  <si>
    <t>DOPRAV SVĚTLO VÝSTRAŽ SOUPRAVA 5KS - MONTÁŽ S PŘESUNEM</t>
  </si>
  <si>
    <t>Etapa I.:1=1,000 [A] 
Etapa II - I.fáze.:0=0,000 [B] 
Etapa II - II.fáze.:0=0,000 [C] 
Etapa III.:0=0,000 [D] 
Celá doba výstavby:0=0,000 [E] 
Celkem: A+B+C+D+E=1,000 [F]</t>
  </si>
  <si>
    <t>916133</t>
  </si>
  <si>
    <t>DOPRAV SVĚTLO VÝSTRAŽ SOUPRAVA 5KS - DEMONTÁŽ</t>
  </si>
  <si>
    <t>celkem dle položky 916132 - 1 ks=1,000 [A]</t>
  </si>
  <si>
    <t>916139</t>
  </si>
  <si>
    <t>DOPRAVNÍ SVĚTLO VÝSTRAŽNÉ SOUPRAVA 5 KUSŮ - NÁJEMNÉ</t>
  </si>
  <si>
    <t>Etapa I.:1*273*2=546,000 [A] 
Etapa II - I.fáze.:0=0,000 [B] 
Etapa II - II.fáze.:0=0,000 [C] 
Etapa III.:0=0,000 [D] 
Celá doba výstavby:0=0,000 [E] 
Celkem: A+B+C+D+E=546,000 [F]</t>
  </si>
  <si>
    <t>916152</t>
  </si>
  <si>
    <t>SEMAFOROVÁ PŘENOSNÁ SOUPRAVA - MONTÁŽ S PŘESUNEM</t>
  </si>
  <si>
    <t>Etapa I.:0=0,000 [A] 
Etapa II - I.fáze.:2=2,000 [B] 
Etapa II - II.fáze.:2=2,000 [C] 
Etapa III.:2=2,000 [D] 
Celá doba výstavby:0=0,000 [E] 
Celkem: A+B+C+D+E=6,000 [F]</t>
  </si>
  <si>
    <t>916153</t>
  </si>
  <si>
    <t>SEMAFOROVÁ PŘENOSNÁ SOUPRAVA - DEMONTÁŽ</t>
  </si>
  <si>
    <t>semafory dle výkresových příloh a schémat dle TP 66.  
Semafory, které byly na stavbě namontovány, budou v rámci této položky demontovány.</t>
  </si>
  <si>
    <t>celkem dle položky 916152 6 ks=6,000 [A]</t>
  </si>
  <si>
    <t>916159</t>
  </si>
  <si>
    <t>SEMAFOROVÁ PŘENOSNÁ SOUPRAVA - NÁJEMNÉ</t>
  </si>
  <si>
    <t>Etapa I.:0=0,000 [A] 
Etapa II - I.fáze.:2*62=124,000 [B] 
Etapa II - II.fáze.:2*62=124,000 [C] 
Etapa III.:2*184=368,000 [D] 
Celá doba výstavby:0=0,000 [E] 
Celkem: A+B+C+D+E=616,000 [F]</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</si>
  <si>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</si>
  <si>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</si>
  <si>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</si>
  <si>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</si>
  <si>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</si>
  <si>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Komplet sestava: zábrana, sloupky, upevňovací konstrukce - podkladní deska a spojky.  
zábrany dle výkresových příloh a schémat dle TP 66.  
Zábrany které byly na stavbě namontovány, budou v rámci této položky demontovány.</t>
  </si>
  <si>
    <t>celkem dle položky 916322 - 12 ks=12,000 [A]</t>
  </si>
  <si>
    <t>916329</t>
  </si>
  <si>
    <t>DOPRAVNÍ ZÁBRANY Z2 S FÓLIÍ TŘ 2 - NÁJEMNÉ</t>
  </si>
  <si>
    <t>916339</t>
  </si>
  <si>
    <t>SMĚROVACÍ DESKY Z4 - NÁJEMNÉ</t>
  </si>
  <si>
    <t>Etapa I.:10*273*2=5 460,000 [A] 
Etapa II - I.fáze.:(3+25+13)*62=2 542,000 [B] 
Etapa II - II.fáze.:(5+22+23+4)*62=3 348,000 [C] 
Etapa III.:0=0,000 [D] 
Celá doba výstavby:0=0,000 [E] 
Celkem: A+B+C+D+E=11 350,000 [F]</t>
  </si>
  <si>
    <t>916362</t>
  </si>
  <si>
    <t>SMĚROVACÍ DESKY Z4 OBOUSTR S FÓLIÍ TŘ 2 - MONTÁŽ S PŘESUNEM</t>
  </si>
  <si>
    <t>Etapa I.:10=10,000 [A] 
Etapa II - I.fáze.:3+25+13=41,000 [B] 
Etapa II - II.fáze.:5+22+23+4=54,000 [C] 
Etapa III.:0=0,000 [D] 
Celá doba výstavby:0=0,000 [E] 
Celkem: A+B+C+D+E=105,000 [F]</t>
  </si>
  <si>
    <t>916363</t>
  </si>
  <si>
    <t>SMĚROVACÍ DESKY Z4 OBOUSTR S FÓLIÍ TŘ 2 - DEMONTÁŽ</t>
  </si>
  <si>
    <t>Komplet sestava: deska, sloupek, upevňovací konstrukce - podkladní deska a spojky.  
desky dle výkresových příloh a schémat dle TP 66.  
desky, které byly na stavbě namontovány, budou v rámci této položky demontovány.</t>
  </si>
  <si>
    <t>celkem dle položky 916362 - 105 ks=105,000 [A]</t>
  </si>
  <si>
    <t>Objekt:</t>
  </si>
  <si>
    <t>SO191</t>
  </si>
  <si>
    <t>DEFINITIVNÍ DOPRAVNÍ ZNAČENÍ</t>
  </si>
  <si>
    <t>O1</t>
  </si>
  <si>
    <t>191.1</t>
  </si>
  <si>
    <t>DEFINITIVNÍ DOPRAVNÍ ZNAČENÍ  - KRAJ VYSOČINA</t>
  </si>
  <si>
    <t>914131</t>
  </si>
  <si>
    <t>DOPRAVNÍ ZNAČKY ZÁKLADNÍ VELIKOSTI OCELOVÉ FÓLIE TŘ 2 - DODÁVKA A MONTÁŽ</t>
  </si>
  <si>
    <t>odečteno ze situace</t>
  </si>
  <si>
    <t>29+6=35,000 [A]</t>
  </si>
  <si>
    <t>položka zahrnuje:  
- dodávku a montáž značek v požadovaném provedení</t>
  </si>
  <si>
    <t>stáv. DZ, včetně odvozu na skládku a poplatku za skládku, případně dle pokynů správce  
odečteno ze situace</t>
  </si>
  <si>
    <t>22=22,000 [A]</t>
  </si>
  <si>
    <t>914431</t>
  </si>
  <si>
    <t>DOPRAVNÍ ZNAČKY 100X150CM OCELOVÉ FÓLIE TŘ 2 - DODÁVKA A MONTÁŽ</t>
  </si>
  <si>
    <t>2+1=3,000 [A]</t>
  </si>
  <si>
    <t>914713</t>
  </si>
  <si>
    <t>STÁLÁ DOPRAV ZAŘÍZ Z3 OCEL DEMONTÁŽ</t>
  </si>
  <si>
    <t>914921</t>
  </si>
  <si>
    <t>SLOUPKY A STOJKY DOPRAVNÍCH ZNAČEK Z OCEL TRUBEK DO PATKY - DODÁVKA A MONTÁŽ</t>
  </si>
  <si>
    <t>26+8=34,000 [A]</t>
  </si>
  <si>
    <t>položka zahrnuje:  
- sloupky a upevňovací zařízení včetně jejich osazení (betonová patka, zemní práce)</t>
  </si>
  <si>
    <t>914923</t>
  </si>
  <si>
    <t>SLOUPKY A STOJKY DZ Z OCEL TRUBEK DO PATKY DEMONTÁŽ</t>
  </si>
  <si>
    <t>stáv. DZ, včetně odvozu na skládku a poplatku za skládku  
odečteno ze situace</t>
  </si>
  <si>
    <t>915111</t>
  </si>
  <si>
    <t>VODOROVNÉ DOPRAVNÍ ZNAČENÍ BARVOU HLADKÉ - DODÁVKA A POKLÁDKA</t>
  </si>
  <si>
    <t>V1a (0,125):(105+281+100+30+176+124+24+48+321+71+233+2082+175+75+270+190)*0,125=538,125 [A] 
V1a (0,25):57*0,25=14,250 [B] 
V2a (3/6/0,125):640*0,125/3=26,667 [C] 
V2b (3/1,5/0,125):(116+82+24+20+120+27+27+100+100+18+24+118)*0,125*2/3=64,667 [D] 
V2b (1,5/1,5/0,25):(122+27+37+35)*0,25/2=27,625 [E] 
V2b (1,5/1,5/0,125):(34+41)*0,125/2=4,688 [F] 
V4 (0,125):(331+207+24+27+252+250)*0,125=136,375 [G] 
V4 (0,25):(276+279+3137+3828+520)*0,25=2 010,000 [H] 
V5 (0,5):(3,25+3,25+3,25+3,65)*0,5=6,700 [I] 
V9a:(19+9+13+5+14)*1,5=90,000 [J] 
V9b:(5+5)*1=10,000 [K] 
V13a:(82+153+114+59+50+205+93)/3=252,000 [L] 
Celkem: A+B+C+D+E+F+G+H+I+J+K+L=3 181,097 [M]</t>
  </si>
  <si>
    <t>položka zahrnuje:  
- dodání a pokládku nátěrového materiálu (měří se pouze natíraná plocha)  
- předznačení a reflexní úpravu</t>
  </si>
  <si>
    <t>915211</t>
  </si>
  <si>
    <t>VODOROVNÉ DOPRAVNÍ ZNAČENÍ PLASTEM HLADKÉ - DODÁVKA A POKLÁDKA</t>
  </si>
  <si>
    <t>planimetrováno ze situace programem autocad</t>
  </si>
  <si>
    <t>V9a:(19+9+13+5+14)*1,5=90,000 [J] 
V9b:(5+5)*1=10,000 [K] 
V13a:(82+153+114+59+50+205+93)/3=252,000 [L] 
Celkem: J+K+L=352,000 [M]</t>
  </si>
  <si>
    <t>915221</t>
  </si>
  <si>
    <t>VODOR DOPRAV ZNAČ PLASTEM STRUKTURÁLNÍ NEHLUČNÉ - DOD A POKLÁDKA</t>
  </si>
  <si>
    <t>V1a (0,125):(105+281+100+30+176+124+24+48+321+71+233+2082+175+75+270+190)*0,125=538,125 [A] 
V1a (0,25):57*0,25=14,250 [B] 
V2a (3/6/0,125):640*0,125/3=26,667 [C] 
V2b (3/1,5/0,125):(116+82+24+20+120+27+27+100+100+18+24+118)*0,125*2/3=64,667 [D] 
V5 (0,5):(3,25+3,25+3,25+3,65)*0,5=6,700 [I] 
Celkem: A+B+C+D+I=650,409 [J]</t>
  </si>
  <si>
    <t>915231</t>
  </si>
  <si>
    <t>VODOR DOPRAV ZNAČ PLASTEM PROFIL ZVUČÍCÍ - DOD A POKLÁDKA</t>
  </si>
  <si>
    <t>V2b (1,5/1,5/0,25):(122+27+37+35)*0,25/2=27,625 [E] 
V2b (1,5/1,5/0,125):(34+41)*0,125/2=4,688 [F] 
V4 (0,125):(331+207+24+27+252+250)*0,125=136,375 [G] 
V4 (0,25):(276+279+3137+3828+520)*0,25=2 010,000 [H] 
Celkem: E+F+G+H=2 178,688 [I]</t>
  </si>
  <si>
    <t>191.2</t>
  </si>
  <si>
    <t>DEFINITIVNÍ DOPRAVNÍ ZNAČENÍ  - MĚSTO BRTNICE</t>
  </si>
  <si>
    <t>3=3,000 [A]</t>
  </si>
  <si>
    <t>V1a (0,125):119*0,125=14,875 [A] 
V4 (0,125):(142+128)*0,125=33,750 [B] 
V5 (0,5):6*0,5=3,000 [C] 
V9a:5*1,5=7,500 [D] 
Celkem: A+B+C+D=59,125 [E]</t>
  </si>
  <si>
    <t>V9a:5*1,5=7,500 [D]</t>
  </si>
  <si>
    <t>V1a (0,125):119*0,125=14,875 [A] 
V5 (0,5):6*0,5=3,000 [C] 
Celkem: A+C=17,875 [D]</t>
  </si>
  <si>
    <t>V4 (0,125):(142+128)*0,125=33,750 [B]</t>
  </si>
  <si>
    <t>SO201</t>
  </si>
  <si>
    <t>Most přes tok Brtnice a sil. II/403</t>
  </si>
  <si>
    <t>014122</t>
  </si>
  <si>
    <t>POPLATKY ZA SKLÁDKU TYP S-OO (OSTATNÍ ODPAD)</t>
  </si>
  <si>
    <t>poplatky za uložení stavebních sutí a kamene - skládka dle zadávacích podmínek v režii dodavatele s poplatkem a evidencí.  
celkem položka 966842 - 62,5*0,02=1,250 [A] 
celkem položka 96716 - 25,0*2,5=62,500 [B] 
Celkem: (A+B)*2,3=146,625 [C]</t>
  </si>
  <si>
    <t>"Komplet práce spojené s vybudováním jiskřiště na 1 pilíři a na obou opěrách včetně uzemnění příslušenství, provaření výztuže, zemnícího pásku a rozpojovací zemní svorky. Jiskřiště dle VL-4 a dle TKP 124 pro mosty délky větší jak 100 m jako ochrana proti atmosferickému přepětí. 
Materiál dle VL-4 a TP 124." 
Celkem komplet včetně kompletní dokumentace, projednání a odsouhlasení 
1=1,000 [A]</t>
  </si>
  <si>
    <t>celkové práce se zajištěním staveniště objektu SO. Kompletní zajištění staveniště včetně oplocení souvisejících a sousedních, dotčených ploch dle návrhu v PD a požadavku zhotovitele. 
Komplet zajištění prostoru pod mostem proti pádu předmětů a pádu pod most. 
Komplet oplocení ploch v době demontáže oplocení ČOV a jejich pozemků. Předpoklad po celou dobu realizace SO zajištění oplocení ČOV, náhrada oplocení ČOV atp. 
1=1,000 [A]</t>
  </si>
  <si>
    <t>11513</t>
  </si>
  <si>
    <t>ČERPÁNÍ VODY DO 2000 L/MIN</t>
  </si>
  <si>
    <t>celkem čerpání v režii zhotovitele pro založení mostu pod hladinou povrchové a podzemní vody 
komplet včetně čerpacích jímek, zajištění energie, čerpadel a všeho potřebného ke snížení kladiny po dobu výstavby založení daných pilířů 
pilíř P4 - 24*7*4=672,000 [A] 
pilíř P5 - 24*7*4=672,000 [B] 
Položka čerpána s odsouhlasením TDI, AD a Správcem stavby 
Celkem: A+B=1 344,000 [C]</t>
  </si>
  <si>
    <t>Položka čerpání vody na povrchu zahrnuje i potrubí, pohotovost záložní čerpací soupravy a zřízení čerpací jímky. Součástí položky je také následná demontáž a likvidace těchto zařízení</t>
  </si>
  <si>
    <t>Třída těžitelnosti je uvažována dle ČSN 73 3050. Tato třída těžitelnosti odpovídá třídě I. dle ČSN 73 6133 a TKP 4- 2005. 
celkem položka 17411 - 14536,75=14 536,750 [A] 
celkem položka 171111 - 5924,1=5 924,100 [B] 
Celkem: A+B=20 460,850 [C]</t>
  </si>
  <si>
    <t>Třída těžitelnosti je uvažována dle ČSN 73 3050. Tato třída těžitelnosti odpovídá třídě I. dle ČSN 73 6133 a TKP 4- 2005. 
celkem položka 18222 - 0,15*(1230,4)=184,560 [A] 
celkem položka 18224 - 0,25*(3686,4)=921,600 [B] 
celkem položka 18234 - 0,25*(1008,0)=252,000 [C] 
Celkem: A+B+C=1 358,160 [D]</t>
  </si>
  <si>
    <t>Třída těžitelnosti je uvažována dle ČSN 73 3050. Tato třída těžitelnosti odpovídá třídě I. dle ČSN 73 6133 a TKP 4- 2005. 
Uložení není zahrnuto v položce, poplatek za uložení v samostatné položce 
Opěra 01 - 0=0,000 [A] 
Pilíř P2 - (0,5*(330,6+159,0)*4,7+0,5*(267,0+222,0)*4,5)*0,5=1 125,405 [B] 
Pilíř P3 - (0,5*(317,5+158,0)*4,6+0,5*(212,0+198,0)*4,2)*0,5=977,325 [C] 
Pilíř P4 - 0=0,000 [D] 
Pilíř P5 - 0=0,000 [E] 
Pilíř P6 - (0,5*(529,0+158,0)*6,5+0,5*(419,0+169,0)*6,5+0,5*(104,0+0)*2,5)*0,5=2 136,875 [F] 
Pilíř P7 - (0,5*(594,0+158,0)*4,7+0,5*(301,0+171,0)*4,0)*0,5=1 355,600 [G] 
Opěra 08 - (0,5*(778,0+273,0)*4,1)*0,5=1 077,275 [H] 
Sanace podloží pilíř P2 - 159,0*1,0=159,000 [I] 
Sanace podloží pilíř P3 - 158,0*1,0=158,000 [J] 
Sanace podloží pilíř P6 - 158,0*1,0=158,000 [K] 
Sanace podloží pilíř P7 - 158,0*1,0=158,000 [L] 
Sanace podloží opěra 08 - 273,0*1,0=273,000 [M] 
Celkem: (A+B+C+D+E+F+G+H+I+J+K+L+M)*0,2=1 515,696 [N]</t>
  </si>
  <si>
    <t>pol.13183 + pol.12841</t>
  </si>
  <si>
    <t>6062,784+1515,696=7 578,480 [A]</t>
  </si>
  <si>
    <t>včetně úpravy terénu po odtěžení, v případě zpětného použití odvoz a uložení na meziskládku,</t>
  </si>
  <si>
    <t>Třída těžitelnosti je uvažována dle ČSN 73 3050. Tato třída těžitelnosti odpovídá třídě I. dle ČSN 73 6133 a TKP 4- 2005. 
Uložení není zahrnuto v položce, poplatek za uložení v samostatné položce 
Opěra 01 - 0,5*(606,5+334)*3,5=1 645,875 [A] 
Pilíř P2 - (0,5*(330,6+159,0)*4,7+0,5*(267,0+222,0)*4,5)*0,5=1 125,405 [B] 
Pilíř P3 - (0,5*(317,5+158,0)*4,6+0,5*(212,0+198,0)*4,2)*0,5=977,325 [C] 
Pilíř P4 - 0,5*(231,5+130,0)*3,2+0,5*(121,0+46,0)*3,2=845,600 [D] 
Pilíř P5 - 0,5*(223,0+126,0)*3,0+0,5*(116,0+52,0)*3,0=775,500 [E] 
Pilíř P6 - (0,5*(529,0+158,0)*6,5+0,5*(419,0+169,0)*6,5+0,5*(104,0+0)*2,5)*0,5=2 136,875 [F] 
Pilíř P7 - (0,5*(594,0+158,0)*4,7+0,5*(301,0+171,0)*4,0)*0,5=1 355,600 [G] 
Opěra 08 - (0,5*(778,0+273,0)*4,1)*0,5=1 077,275 [H] 
Celkem: A+B+C+D+E+F+G+H=9 939,455 [I]</t>
  </si>
  <si>
    <t>včetně úpravy terénu po odtěžení, odvoz a uložení na meziskládku,</t>
  </si>
  <si>
    <t>Třída těžitelnosti je uvažována dle ČSN 73 3050. Tato třída těžitelnosti odpovídá třídě I. dle ČSN 73 6133 a TKP 4- 2005. 
Uložení není zahrnuto v položce, poplatek za uložení v samostatné položce 
Opěra 01 - 0=0,000 [A] 
Pilíř P2 - (0,5*(330,6+159,0)*4,7+0,5*(267,0+222,0)*4,5)*0,5=1 125,405 [B] 
Pilíř P3 - (0,5*(317,5+158,0)*4,6+0,5*(212,0+198,0)*4,2)*0,5=977,325 [C] 
Pilíř P4 - 0=0,000 [D] 
Pilíř P5 - 0=0,000 [E] 
Pilíř P6 - (0,5*(529,0+158,0)*6,5+0,5*(419,0+169,0)*6,5+0,5*(104,0+0)*2,5)*0,5=2 136,875 [F] 
Pilíř P7 - (0,5*(594,0+158,0)*4,7+0,5*(301,0+171,0)*4,0)*0,5=1 355,600 [G] 
Opěra 08 - (0,5*(778,0+273,0)*4,1)*0,5=1 077,275 [H] 
Sanace podloží pilíř P2 - 159,0*1,0=159,000 [I] 
Sanace podloží pilíř P3 - 158,0*1,0=158,000 [J] 
Sanace podloží pilíř P6 - 158,0*1,0=158,000 [K] 
Sanace podloží pilíř P7 - 158,0*1,0=158,000 [L] 
Sanace podloží opěra 08 - 273,0*1,0=273,000 [M] 
Celkem: (A+B+C+D+E+F+G+H+I+J+K+L+M)*0,8=6 062,784 [N]</t>
  </si>
  <si>
    <t>Třída těžitelnosti je uvažována dle ČSN 73 3050. Tato třída těžitelnosti odpovídá třídě I. dle ČSN 73 6133 a TKP 4- 2005. 
Uložení není zahrnuto v položce, poplatek za uložení v samostatné položce 
celkem pro vývařiště - (2,2*2,5*1,5)*2+2,5*2,5*1,5=25,875 [A] 
celkem zajišťující prahy - 0,4*0,8*(1,2*(1,2*4+1,2*4+1,2*4+1,2*2+1,2*2)+(0,6*2+0,6*2+0,6*2+0,6*2+0,6*2))=9,293 [B] 
Celkem svodné potrubí - 1,2*1,5*7,0=12,600 [C] 
Celkem pro opevnění - 1,2*(4,0*4,5)*0,35=7,560 [D] 
Celkem rýha pro obnovu oplocení - 0,6*1,2*62,5=45,000 [E] 
Celkem: A+B+C+D+E=100,328 [F]</t>
  </si>
  <si>
    <t>Požadavky a výsledné parametry dle ČSN 736133.  
Kompletní provedení včetně uložení,úpravy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Projektant předpokládá využití stávajícího předrceného materiálu z výkopu a stávajícího materiálu podmínečně vhodného do násypu po úpravě hydrálickými pojivy.</t>
  </si>
  <si>
    <t>silniční násyp vrámci SO 201 
celkem před opěrou 01 - 0,5*(791,0+128,0)*7,8=3 584,100 [A] 
celkem za opěrou 08 - 0,5*(529,0+121,0)*7,2=2 340,000 [B] 
Celkem: A+B=5 924,100 [C]</t>
  </si>
  <si>
    <t>celkem položka -  13173 - 9939,5=9 939,500 [B] 
celkem položka -  13183 - 7578,5=7 578,500 [C] 
celkem položka - 13273 - 100,33=100,330 [D] 
celkem položka - 26184 - 3,1415*0,1*0,1*1360,0=42,724 [E] 
celkem položka - 26185 - 3,1415*0,15*0,15*2172=153,525 [F] 
celkem položka - 264342 - 3,1415*0,6*0,6*164=185,474 [G] 
celkem položka - 264542 - 3,1415*0,6*0,6*134=151,546 [H] 
Celkem: B+C+D+E+F+G+H=18 151,599 [I]</t>
  </si>
  <si>
    <t>celkem vhodný materiál pro zásyp základů dle ČSN 73 6244 se uložení stávající vhodné zeminy 
předpoklad použití stávajícího vhodného materiálu 
Opěra 01 - 0,5*(606,5+334,0)*3,5-140,0*2,2-69,0*1,0=1 268,875 [A] 
Pilíř P2 - 0,5*(330,6+159,0)*4,7+0,5*(267,0+222,0)*4,5-96,0*2,45=2 015,610 [B] 
Pilíř P3 - 0,5*(317,5+158,0)*4,6+0,5*(212,0+198,0)*4,2-96,0*2,45=1 719,450 [C] 
Pilíř P4 - 0,5*(231,5+130,0)*3,2+0,5*(121,0+46,0)*3,2-87,0*2,45=632,450 [D] 
Pilíř P5 - 0,5*(223,0+126,0)*3,0+0,5*(116,0+52,0)*3,0-87,0*2,45=562,350 [E] 
Pilíř P6 - 0,5*(529,0+158,0)*6,5+0,5*(419,0+169,0)*6,5+0,5*(104,0+0)*2,5-96,0*2,45=4 038,550 [F] 
Pilíř P7 - 0,5*(594,0+158,0)*4,7+0,5*(301,0+171,0)*4,0-96,0*2,45=2 476,000 [G] 
Opěra 08 - 0,5*(778,0+273,0)*4,1-125,0*2,2-63,0*1,25=1 800,800 [H] 
celkem obsyp vývařišť - (2,2*1,5*0,5*2+2,5*0,5*1,5)*3=15,525 [I] 
celkem potrubí - 1,5*0,5*7,0=5,250 [J] 
celkem podél opevnění - 1,2*0,5*4,5*0,35*2=1,890 [K] 
Celkem: A+B+C+D+E+F+G+H+I+J+K=14 536,750 [L]</t>
  </si>
  <si>
    <t>celkem vhodný materiál pro zásyp základů dle ČSN 73 6244 se uložení stávající vhodné zeminy 
předpoklad nakupovaný materiál 
Opěra 01 - 0,5*(105,0+169,0)*2,2+248,0*1,5=673,400 [A] 
Opěra 08 - 0,5*(69,0+137,0)*2,2+380,0*1,5=796,600 [B] 
celkem obsyp vývařišť - (2,2*1,5*0,5*2+2,5*0,5*1,5)*3=15,525 [C] 
celkem potrubí - 1,5*0,5*7,0=5,250 [D] 
celkem podél opevnění - 1,2*0,5*4,5*0,35*2=1,890 [E] 
celkem drenáže mimo objekt - 0,8*0,6*(11,2+6,3+8,4+10,8)=17,616 [F] 
Celkem: A+B+C+D+E+F=1 510,281 [G]</t>
  </si>
  <si>
    <t>17710</t>
  </si>
  <si>
    <t>ZEMNÍ HRÁZKY ZE ZEMIN SE ZHUTNĚNÍM</t>
  </si>
  <si>
    <t>celkem zajištění břehů koryta toku pro ochranu výkopových prací - zřízení, odstranění v režii zhotovitele 
celkem vhodná zemina k utěsnění břehu koryta toku v režii zhotovitele - 2,0*2,5*35,0=175,000 [A] 
Položka čerpána s odsouhlasením TDI, AD a Správcem stavby</t>
  </si>
  <si>
    <t>Opěra 01 - (334)=334,000 [A] 
Pilíř P2 - (159,0)=159,000 [B] 
Pilíř P3 - (158,0)=158,000 [C] 
Pilíř P4 - (158)=158,000 [D] 
Pilíř P5 - (158)=158,000 [E] 
Pilíř P6 - (158)=158,000 [F] 
Pilíř P7 - (158)=158,000 [G] 
Opěra 08 - (273)=273,000 [H] 
Celkem: A+B+C+D+E+F+G+H=1 556,000 [I]</t>
  </si>
  <si>
    <t>18130</t>
  </si>
  <si>
    <t>ÚPRAVA PLÁNĚ BEZ ZHUTNĚNÍ</t>
  </si>
  <si>
    <t>Celkem ohumusování tl 0,25 
Opěra 01 - (134,0)=134,000 [A] 
Pilíř P2 - (267,0+330,0)=597,000 [B] 
Pilíř P3 - (317,0+211,0)=528,000 [C] 
Pilíř P4 - (231,0+121,0)=352,000 [D] 
Pilíř P5 - (223,0+116,0)=339,000 [E] 
Pilíř P6 - (419,0+529,0+104,0)=1 052,000 [F] 
Pilíř P7 - (301,0+594,0)=895,000 [G] 
Opěra 08 - (183,0)=183,000 [H] 
Celkem ohumusování tl 0,15 
Opěra 01  - 1,2*(342,3+312,0)=785,160 [I] 
Opěra 08  - 1,2*(207,0+164,0)=445,200 [J] 
Celkem: A+B+C+D+E+F+G+H+I+J=5 310,360 [K]</t>
  </si>
  <si>
    <t>položka zahrnuje úpravu pláně včetně vyrovnání výškových rozdílů</t>
  </si>
  <si>
    <t>celkem pod ohumusování ve svahu v tl 0,15m 
Opěra 01  - 1,2*(342,3+312,0)=785,160 [A] 
Opěra 08  - 1,2*(207,0+164,0)=445,200 [B] 
Celkem: A+B=1 230,360 [C]</t>
  </si>
  <si>
    <t>18224</t>
  </si>
  <si>
    <t>ROZPROSTŘENÍ ORNICE VE SVAHU V TL DO 0,25M</t>
  </si>
  <si>
    <t>Opěra 01 - (0)=0,000 [A] 
Pilíř P2 - (267,0+330,0)*1,2=716,400 [B] 
Pilíř P3 - (317,0+211,0)*1,2=633,600 [C] 
Pilíř P4 - (0)=0,000 [D] 
Pilíř P5 - (0)=0,000 [E] 
Pilíř P6 - (419,0+529,0+104,0)*1,2=1 262,400 [F] 
Pilíř P7 - (301,0+594,0)*1,2=1 074,000 [G] 
Opěra 08 - (0)=0,000 [H] 
Celkem: A+B+C+D+E+F+G+H=3 686,400 [I]</t>
  </si>
  <si>
    <t>18234</t>
  </si>
  <si>
    <t>ROZPROSTŘENÍ ORNICE V ROVINĚ V TL DO 0,25M</t>
  </si>
  <si>
    <t>Opěra 01 - (134,0)=134,000 [A] 
Pilíř P2 - (0)=0,000 [B] 
Pilíř P3 - (0)=0,000 [C] 
Pilíř P4 - (231,0+121,0)=352,000 [D] 
Pilíř P5 - (223,0+116,0)=339,000 [E] 
Pilíř P6 - (0)=0,000 [F] 
Pilíř P7 - (0)=0,000 [G] 
Opěra 08 - (183,0)=183,000 [H] 
Celkem: A+B+C+D+E+F+G+H=1 008,000 [I]</t>
  </si>
  <si>
    <t>21341</t>
  </si>
  <si>
    <t>DRENÁŽNÍ VRSTVY Z PLASTBETONU (PLASTMALTY)</t>
  </si>
  <si>
    <t>celkem dle návrhu v PDPS dokumentaci 
Celkem včetně hliníkového profilu 30x20mm dle ČSN EN 15088 (dle RDS) 
podélný drén (0,15*0,04*317,6+0,15*0,04*317,6)=3,811 [A] 
celkem příčná žebra - (0,15*0,04*9,5)=0,057 [B] 
celkem nad odvodňovači cel. izolace - 0,5*0,35*0,04*(3+79)+(0,7*0,1*0,04+0,35*2*0,1*0,04)*40=0,798 [C] 
Celkem: A+B+C=4,666 [D]</t>
  </si>
  <si>
    <t>Položka zahrnuje:  
- dodávku předepsaného materiálu pro drenážní vrstvu, včetně mimostaveništní a vnitrostaveništní dopravy  
- provedení drenážní vrstvy předepsaných rozměrů a předepsaného tvaru</t>
  </si>
  <si>
    <t>21461F</t>
  </si>
  <si>
    <t>SEPARAČNÍ GEOTEXTILIE DO 600G/M2</t>
  </si>
  <si>
    <t>Celkem geotextílie 2x 300g/m2 folie dle ČSN 73 6244 v přechodových oblastech 
celkem (12,0*9,85+1,0*2*3,0+12,0*9,85+1,0*8,0+1,0*3,0)*2=506,800 [A]</t>
  </si>
  <si>
    <t>v místě průmětu mostu SO201 v trvalém záboru  
těžká separační geotextilie pod kamenný zához proti prorůstání vegetace  
planimetrováno ze situace programem autocad</t>
  </si>
  <si>
    <t>1630+1130=2 760,000 [A]</t>
  </si>
  <si>
    <t>224325</t>
  </si>
  <si>
    <t>PILOTY ZE ŽELEZOBETONU C30/37</t>
  </si>
  <si>
    <t>Celkem komplet včetně pilotážní plošiny, hluchého vrtání atp. komplet 
Beton železobetonových pilot C30/37-XC2,XA1 (CZ, F1.2)-LV 0,40; Dmax 22-S4 
celkem opěra 01 - 6*(2+2+6+5)*3,1415*1,2*1,2*0,5*0,5=101,785 [A] 
celkem pilíř P2 - 0=0,000 [B] 
celkem pilíř P3 - 0=0,000 [C] 
celkem pilíř P4 - 4,0*(7+7+6+6)*3,1415*1,2*1,2*0,5*0,5=117,618 [D] 
celkem pilíř P5 - 4,0*(7+7+6+6)*3,1415*1,2*1,2*0,5*0,5=117,618 [E] 
celkem pilíř P6 - 0=0,000 [F] 
celkem pilíř P7 - 0=0,000 [G] 
celkem opěra 08 - 0=0,000 [H] 
Celkem: A+B+C+D+E+F+G+H=337,021 [I]</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</si>
  <si>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</si>
  <si>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</si>
  <si>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</si>
  <si>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Celkem komplet včetně pilotážní plošiny, hluchého vrtání atp. komplet 
Betonářská výztuž B500B 0,195 t/m3 a vystrojení dle PD 
celkem 0,195*337,0=65,715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</si>
  <si>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</si>
  <si>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22594</t>
  </si>
  <si>
    <t>ZÁPOROVÉ PAŽENÍ Z KOVU TRVALÉ</t>
  </si>
  <si>
    <t>celkem dle návrhu v PDPS dokumentaci 
celkem pilíř P3 - 12,0*0,0337*37=14,963 [A] 
celkem pilíř P4 - 12,0*0,0337*(22+22)=17,794 [B] 
celkem pilíř P5 - 12,0*0,0337*(22+22)=17,794 [C] 
celkem pilíř P6 a P7 - 12,0*0,0337*(28+28)=22,646 [D] 
Celkem: A+B+C+D=73,197 [E]</t>
  </si>
  <si>
    <t>položka zahrnuje dodávku ocelových zápor, jejich osazení do připravených vrtů včetně zabetonování konců a obsypu, případně jejich zaberanění. Ocelová převázka se započítá do výsledné hmotnosti.</t>
  </si>
  <si>
    <t>22694</t>
  </si>
  <si>
    <t>ZÁPOROVÉ PAŽENÍ Z KOVU DOČASNÉ</t>
  </si>
  <si>
    <t>celkem dle návrhu v PDPS dokumentaci 
celkem pilíř P3 - 17*2*2,0*1,2*2*0,0253=4,129 [A] 
celkem pilíř P4 - (10+10*2)*2,0*1,2*2*0,0253=3,643 [B] 
celkem pilíř P5 - (10+10*2)*2,0*1,2*2*0,0253=3,643 [C] 
celkem pilíř P6 a P7 - (14*2+14)*1,2*2*0,0253=2,550 [D] 
Celkem: A+B+C+D=13,965 [E]</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</si>
  <si>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</si>
  <si>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</si>
  <si>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</si>
  <si>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celkem pilíř P3 - 7,0*46,25=323,750 [A] 
celkem pilíř P4 - (3,0*26,25+4,0*26,25)=183,750 [B] 
celkem pilíř P5 - (3,5*26,25+3,5*26,25)=183,750 [C] 
celkem pilíř P6 a P7 - (3,5*31,25+3,5*31,25)=218,750 [D] 
Celkem: A+B+C+D=910,000 [E]</t>
  </si>
  <si>
    <t>položka zahrnuje osazení pažin bez ohledu na druh, jejich opotřebení a jejich odstranění</t>
  </si>
  <si>
    <t>26184</t>
  </si>
  <si>
    <t>VRT PRO KOTV, INJEK, MIKROPIL NA POVR TŘ III A IV D DO 200MM</t>
  </si>
  <si>
    <t>Třída vrtatelnosti dle IG průzkumu, který je přílohou PDPS  těžitelnost dle ČSN 73 3050 od 2 do 5. Položka pro vrtání zatříděna do jedné bez ohledu na rozdílnou vrtatelnost. 
celkem pro šikmé kotvy - pilíř P3 - (17*2)*10,0=340,000 [A] 
celkem pro šikmé kotvy - pilíř P4 - (10+10*2)*10,0=300,000 [B] 
celkem pro šikmé kotvy - pilíř P5 - (10+10*2)*10,0=300,000 [C] 
celkem pro šikmé kotvy - pilíř P6 a P7 - (14*2+14)*10=420,000 [D] 
Celkem: A+B+C+D=1 360,000 [E]</t>
  </si>
  <si>
    <t>26185</t>
  </si>
  <si>
    <t>VRT PRO KOTV, INJEK, MIKROPIL NA POVR TŘ III A IV D DO 300MM</t>
  </si>
  <si>
    <t>Třída vrtatelnosti dle IG průzkumu, který je přílohou PDPS  těžitelnost dle ČSN 73 3050 od 2 do 5. Položka pro vrtání zatříděna do jedné bez ohledu na rozdílnou vrtatelnost. 
celkem pro zápory - pilíř P3 - 12,0*37=444,000 [A] 
celkem pro zápory - pilíř P4 - 12,0*(22+22)=528,000 [B] 
celkem pro zápory - pilíř P5 - 12,0*(22+22)=528,000 [C] 
celkem pro zápory - pilíř P6, P7 - 12,0*(28+28)=672,000 [D] 
Celkem: A+B+C+D=2 172,000 [E]</t>
  </si>
  <si>
    <t>264342</t>
  </si>
  <si>
    <t>VRTY PRO PILOTY TŘ. III D DO 1200MM</t>
  </si>
  <si>
    <t>Celkem komplet včetně pilotážní plošiny, hluchého vrtání atp. komplet 
Celkem geologie dle IG průzkumu. 
celkem opěra 01 - 4*(2+2+6+5)=60,000 [A] 
celkem pilíř P2 - 0=0,000 [B] 
celkem pilíř P3 - 0=0,000 [C] 
celkem pilíř P4 - 2,0*(7+7+6+6)=52,000 [D] 
celkem pilíř P5 - 2,0*(7+7+6+6)=52,000 [E] 
celkem pilíř P6 - 0=0,000 [F] 
celkem pilíř P7 - 0=0,000 [G] 
celkem opěra 08 - 0=0,000 [H] 
Celkem: A+B+C+D+E+F+G+H=164,000 [I]</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</si>
  <si>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</si>
  <si>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264542</t>
  </si>
  <si>
    <t>VRTY PRO PILOTY TŘ V D DO 1200MM</t>
  </si>
  <si>
    <t>Celkem komplet včetně pilotážní plošiny, hluchého vrtání atp. komplet 
Celkem geologie dle IG průzkumu. 
celkem opěra 01 - 2*(2+2+6+5)=30,000 [A] 
celkem pilíř P2 - 0=0,000 [B] 
celkem pilíř P3 - 0=0,000 [C] 
celkem pilíř P4 - 2,0*(7+7+6+6)=52,000 [D] 
celkem pilíř P5 - 2,0*(7+7+6+6)=52,000 [E] 
celkem pilíř P6 - 0=0,000 [F] 
celkem pilíř P7 - 0=0,000 [G] 
celkem opěra 08 - 0=0,000 [H] 
Celkem: A+B+C+D+E+F+G+H=134,000 [I]</t>
  </si>
  <si>
    <t>272325</t>
  </si>
  <si>
    <t>ZÁKLADY ZE ŽELEZOBETONU DO C30/37</t>
  </si>
  <si>
    <t>beton základových nosné konstrukce - C30/37-XC4,XF2,XA1 (CZ,1.2) - CL 0,40;Dmax 22-S4 
celkem opěra 01 - 115,7*2,00=231,400 [A] 
celkem pilíř P2 - 8,0*12,0*2,25=216,000 [B] 
celkem pilíř P3 - 8,0*12,0*2,25=216,000 [C] 
celkem pilíř P4 - 8,0*12,80*2,25=230,400 [D] 
celkem pilíř P5 - 8,0*12,80*2,25=230,400 [E] 
celkem pilíř P6 - 8,0*12,0*2,25=216,000 [F] 
celkem pilíř P7 - 8,0*12,0*2,25=216,000 [G] 
celkem opěra 08 - 108,0*2,00=216,000 [H] 
Celkem: A+B+C+D+E+F+G+H=1 772,200 [I]</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</si>
  <si>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</si>
  <si>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beton základových pasů podezdívky plotu - C30/37-XC4,XF4,XD3 
celkem 0,6*1,2*62,5=45,000 [A]</t>
  </si>
  <si>
    <t>272365</t>
  </si>
  <si>
    <t>VÝZTUŽ ZÁKLADŮ Z OCELI 10505, B500B</t>
  </si>
  <si>
    <t>Celkem předpoklad výztuž do základu nosné konstrukce (B500B) - 0,160 a 0,170 t/m3 
celkem opěry - 0,160*(231,4+216,0)=71,584 [A] 
celkem pilíře - 0,170*(216,0+216,0+230,4+230,4+216,0+216,0)=225,216 [B] 
Celkem: A+B=296,800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</si>
  <si>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</si>
  <si>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Celkem předpoklad 0,12 t/m3 
celkem 0,12*45,0=5,400 [A]</t>
  </si>
  <si>
    <t>285378</t>
  </si>
  <si>
    <t>KOTVENÍ NA POVRCHU Z PŘEDPÍNACÍ VÝZTUŽE DL. DO 10M</t>
  </si>
  <si>
    <t>Zemní kotvy dle návrhu PDPS nebo dle upřesnění RDS a požadavku zhotovitele. Komplet včetně zkoušek. 
celkem pilíř P3 - (17*2)=34,000 [A] 
celkem pilíř P4 - (10+10*2)=30,000 [B] 
celkem pilíř P5 - (10+10*2)=30,000 [C] 
celkem pilíř P6, P7 - (14*2+14)=42,000 [D] 
Celkem: A+B+C+D=136,000 [E]</t>
  </si>
  <si>
    <t>položka zahrnuje dodávku předepsané kotvy, případně její protikorozní úpravu, její osazení do vrtu, zainjektování a napnutí, případně opěrné desky  
nezahrnuje vrty</t>
  </si>
  <si>
    <t>285379</t>
  </si>
  <si>
    <t>PŘÍPLATEK ZA DALŠÍ 1M KOTVENÍ NA POVRCHU Z PŘEDPÍNACÍ VÝZTUŽE</t>
  </si>
  <si>
    <t>Zemní kotvy dle návrhu PDPS nebo dle upřesnění RDS a požadavku zhotovitele. Komplet včetně zkoušek. 
celkem pilíř P3 - (17*2)*2,0=68,000 [A] 
celkem pilíř P4 - (10+10*2)*2,0=60,000 [B] 
celkem pilíř P5 - (10+10*2)*2,0=60,000 [C] 
celkem pilíř P6, P7 - (14*2+14)*2,0=84,000 [D] 
Celkem: A+B+C+D=272,000 [E]</t>
  </si>
  <si>
    <t>položka zahrnuje příplatek k ceně kotvy za další 1m přes 10m  
zahrnuje dodávku 1m předepsané kotvy, případně její protikorozní úpravu, její osazení do vrtu, zainjektování a napnutí</t>
  </si>
  <si>
    <t>28999</t>
  </si>
  <si>
    <t>OPLÁŠTĚNÍ (ZPEVNĚNÍ) Z FÓLIE</t>
  </si>
  <si>
    <t>Celkem těsnící folie dle ČSN 73 6244 v přechodových oblastech 
celkem (12,0*9,85+1,0*2*3,0+12,0*9,85+1,0*8,0+1,0*3,0)=253,400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</si>
  <si>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</si>
  <si>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31717</t>
  </si>
  <si>
    <t>KOVOVÉ KONSTRUKCE PRO KOTVENÍ ŘÍMSY</t>
  </si>
  <si>
    <t>KG</t>
  </si>
  <si>
    <t>celkem dle souboru detailů 
celkem římsa vpravo - 6,7*(336+169)=3 383,500 [A] 
celkem římsa vlevo -  6,7*(340+170)=3 417,000 [B] 
Celkem: A+B=6 800,500 [C]</t>
  </si>
  <si>
    <t>Položka zahrnuje dodávku (výrobu) kotevního prvku předepsaného tvaru a jeho osazení do předepsané polohy včetně nezbytných prací (vrty, zálivky apod.)</t>
  </si>
  <si>
    <t>317325</t>
  </si>
  <si>
    <t>ŘÍMSY ZE ŽELEZOBETONU DO C30/37</t>
  </si>
  <si>
    <t>beton C30/37-XC4,XF4,XD3 (CZ, F1.2) - CL 0,40; Dmax 16-S4 
celkem římsy vlevo - (1,5*0,29+0,3*0,36)*339,85=184,539 [A] 
celkem římsy vpravo - (1,5*0,28+0,3*0,37)*335,65=178,230 [B] 
Celkem: A+B=362,769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</si>
  <si>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</si>
  <si>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</si>
  <si>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</si>
  <si>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předpoklad 0,145 t/m3 - výztuž B500B dle návrhu v RDS dokumentaci 
celkem římsy - (0,145*362,77)=52,602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</si>
  <si>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</si>
  <si>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</si>
  <si>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</si>
  <si>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beton C30/37-XC4,XF2,XD1 (CZ, F1.2) - CL 0,40; Dmax 22-S4 a C30/37-XC3,XF4,XD1 (CZ, F1.2) - CL 0,40; Dmax 22-S4 
celkem opěra 01 - 4,45*7,41*11,9+0,8*2,05*9,9+0,88*1,25*9,9+2*5,5*5,35*1,0+0,5*(9,55+5,35)*2,8*1,0*2+9,55*1,0*2,15+9,55*1,0*1,8=557,815 [A] 
celkem opěra 08 - 4,45*5,35*11,9+0,8*2,22*9,9+0,88*1,25*9,9+4,05*1,0*8,85+4,05*1,0*8,55+1,1*1,0*5,5+0,5*(3,66+0)*1,0*5,5+2,0*4,8*1=407,967 [B] 
Celkem: A+B=965,782 [C]</t>
  </si>
  <si>
    <t>333326</t>
  </si>
  <si>
    <t>MOSTNÍ OPĚRY A KŘÍDLA ZE ŽELEZOVÉHO BETONU DO C40/50</t>
  </si>
  <si>
    <t>beton C35/45-XC4,XF2,XD1 (CZ, F1.2) - CL 0,40; Dmax 22-S4 a C35/45-XC3,XF4,XD1 (CZ, F1.2) - CL 0,40; Dmax 22-S4 
celkem ložiskové bloky opěra 01 - 1,0*1,2*0,3*2=0,720 [A] 
celkem ložiskové bloky opěra 08 - 1,0*1,2*0,3*2=0,720 [B] 
Celkem: A+B=1,440 [C]</t>
  </si>
  <si>
    <t>333365</t>
  </si>
  <si>
    <t>VÝZTUŽ MOSTNÍCH OPĚR A KŘÍDEL Z OCELI 10505, B500B</t>
  </si>
  <si>
    <t>předpoklad 0,160 - výztuž B500B dle návrhu v RDS dokumentaci 
celkem opěr - (0,160*(557,82+407,97))=154,526 [A] 
celkem opěr - (0,220*(0,72+0,72))=0,317 [B] 
Celkem: A+B=154,843 [C]</t>
  </si>
  <si>
    <t>334126</t>
  </si>
  <si>
    <t>MOSTNÍ PILÍŘE A STATIVA Z DÍLCŮ ŽELEZOBETON DO C40/50</t>
  </si>
  <si>
    <t>beton C35/45-XC4,XF2,XD1 (CZ, F1.2) - CL 0,40; Dmax 22-S4 a C35/45-XC3,XF4,XD1 (CZ, F1.2) - CL 0,40; Dmax 22-S4 
celkem pilíř P2 - 1,2*2,4*(15,85+15,65)+1,7*4,8*0,8=97,248 [A] 
celkem ložiskové bloky pilíř P2 - 1,25*1,0*0,3*2=0,750 [B] 
celkem pilíř P3 - 1,2*2,4*(31,15+30,95)+1,7*4,8*0,8+0,8*4,8*(5,0+5,0+1,05)+0,8*2*5,0*0,5*(0,5+1,5)=235,808 [C] 
celkem ložiskové bloky pilíř P3 - 1,25*1,0*0,3*2=0,750 [D] 
celkem pilíř P4 - 1,2*2,4*(36,45+0,4+36,25+0,4)+1,7*4,8*0,8+0,8*4,8*(5,0+5,0+5,0+1,35)+0,8*2*5,0*0,5*(0,5+1,5)=288,992 [E] 
celkem ložiskové bloky pilíř P4 - 1,25*1,0*0,3*2=0,750 [F] 
celkem pilíř P5 - 1,2*2,4*(38,95+0,4+38,75+0,4)+1,7*4,8*0,8+0,8*4,8*(5,0+5,0+5,0+3,85)+0,8*2*5,0*0,5*(0,5+1,5)=312,992 [G] 
celkem ložiskové bloky pilíř P5 - 1,25*1,0*0,3*2=0,750 [H] 
celkem pilíř P6 - 1,2*2,4*(30,45+30,25)+1,7*4,8*0,8+0,8*4,8*(5,0+5,34)+0,8*2*5,0*0,5*(0,5+1,5)=229,050 [I] 
celkem ložiskové bloky pilíř P6 - 1,25*1,0*0,3*2=0,750 [J] 
celkem pilíř P7 - 1,2*2,4*(10,55+10,30)+1,7*4,8*0,8=66,576 [K] 
celkem ložiskové bloky pilíř P7 - 1,25*1,0*0,3*2=0,750 [L] 
Celkem: A+B+C+D+E+F+G+H+I+J+K+L=1 235,166 [M]</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</si>
  <si>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</si>
  <si>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334365</t>
  </si>
  <si>
    <t>VÝZTUŽ MOSTNÍCH PILÍŘŮ A STATIV Z OCELI 10505, B500B</t>
  </si>
  <si>
    <t>předpoklad 0,205 - výztuž B500B dle návrhu v RDS dokumentaci 
celkem výztuž pilířů - 0,205*(97,25+0,75+235,81+0,75+288,99+0,75+312,99+0,75+229,05+0,75+66,58+0,75)=253,210 [A]</t>
  </si>
  <si>
    <t>obnova oplocení ČOV  
čerpáno se souhlasem TDS a objednatele</t>
  </si>
  <si>
    <t>celkem sloupky ocelové s PKO dle TKP 19B 
celkem 31=31,000 [A]</t>
  </si>
  <si>
    <t>celkem vzpěry ocelové s PKO dle TKP 19B 
celkem 1+2+2=5,000 [A]</t>
  </si>
  <si>
    <t>420324</t>
  </si>
  <si>
    <t>PŘECHODOVÉ DESKY MOSTNÍCH OPĚR ZE ŽELEZOBETONU C25/30</t>
  </si>
  <si>
    <t>beton C25/30-XC2,XF1  (CZ, F1.2) - CL 0,20; Dmax 22-S4 
celkem přechodové desky - 0,5*9,8*8,0+0,5*9,8*8,0=78,400 [A]</t>
  </si>
  <si>
    <t>420365</t>
  </si>
  <si>
    <t>VÝZTUŽ PŘECHODOVÝCH DESEK MOSTNÍCH OPĚR Z OCELI 10505, B500B</t>
  </si>
  <si>
    <t>předpoklad 0,165 t/m3 - výztuž B500B dle návrhu v RDS dokumentaci 
celkem - 0,165*78,4=12,936 [A]</t>
  </si>
  <si>
    <t>422336</t>
  </si>
  <si>
    <t>MOSTNÍ NOSNÉ TRÁM KONSTR Z PŘEDPJ BET DO C40/50, VČ.VÝZTUŽE A PŘEDPÍNACÍ VÝZTUŽE</t>
  </si>
  <si>
    <t>beton C35/45-XC2,XF2,XD1  (CZ, F1.2) - CL 0,20; Dmax 22-S4 
VČETNĚ VÝZTUŽE A PŘEDPÍNACÍ VÝZTUŽE 
výztuž B500B dle návrhu v RDS dokumentaci zhotovitele 
předpínací výztuž Y1860S7 dle návrhu v RDS dokumentaci zhotovitele 
celkem komplet nosná konstrukce dle návrhu RDS s ohledem na postup výstavby zhotovitele komplet včetně zahrnutých prací zhotovitelem navrženým postupem výstavby. 
celkem plocha n.k. - 317,6*11,9=3 779,440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</si>
  <si>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</si>
  <si>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42838</t>
  </si>
  <si>
    <t>KLOUB ZE ŽELEZOBETONU VČET VÝZTUŽE</t>
  </si>
  <si>
    <t>předpoklad dle PDPS - výztuž B500B dle návrhu v RDS dokumentaci 
celkem opěra 01 a 08 - 9,9+9,9=19,800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</si>
  <si>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</si>
  <si>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428741</t>
  </si>
  <si>
    <t>KALOTOVÉ LOŽISKO PRO ZATÍŽ. DO 10MN, VŠESMĚRNÉ</t>
  </si>
  <si>
    <t>Maximální svislá reakce ložisek na opěrách do 10 MN.  
Parametry ložisek dle projektové dokumentace PDPS upřesněné o RDS dokumentaci. 
celkem opěra 01 a 08 - 1+1=2,000 [A]</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</si>
  <si>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</si>
  <si>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428742</t>
  </si>
  <si>
    <t>KALOTOVÉ LOŽISKO PRO ZATÍŽ. DO 10MN, JEDNOSMĚRNÉ</t>
  </si>
  <si>
    <t>428751</t>
  </si>
  <si>
    <t>KALOTOVÉ LOŽISKO PRO ZATÍŽ. DO 15MN, VŠESMĚRNÉ</t>
  </si>
  <si>
    <t>Maximální svislá reakce ložisek na pilířích do 15 MN.  
Parametry ložisek dle projektové dokumentace PDPS upřesněné o RDS dokumentaci. 
celkem pilíře P2,P3, P6, P7 - 1+1=2,000 [A]</t>
  </si>
  <si>
    <t>428752</t>
  </si>
  <si>
    <t>KALOTOVÉ LOŽISKO PRO ZATÍŽ. DO 15MN, JEDNOSMĚRNÉ</t>
  </si>
  <si>
    <t>Maximální svislá reakce ložisek na pilířích do 15 MN.  
Parametry ložisek dle projektové dokumentace PDPS upřesněné o RDS dokumentaci. 
celkem pilíře P2,P3, P6, P7 - 1+1+1+1=4,000 [A]</t>
  </si>
  <si>
    <t>428753</t>
  </si>
  <si>
    <t>KALOTOVÉ LOŽISKO PRO ZATÍŽ. DO 15MN, PEVNÉ</t>
  </si>
  <si>
    <t>431125</t>
  </si>
  <si>
    <t>SCHODIŠŤ KONSTR Z DÍLCŮ ŽELEZOBETON DO C30/37 (B37)</t>
  </si>
  <si>
    <t>Celkem dle popisu v PD včetně spárování 
celkem schodišťové stupně - 0,45*0,3*0,75*(46+1+36+1)=8,505 [A]</t>
  </si>
  <si>
    <t>451313</t>
  </si>
  <si>
    <t>PODKLADNÍ A VÝPLŇOVÉ VRSTVY Z PROSTÉHO BETONU C16/20</t>
  </si>
  <si>
    <t>beton dle PDPS dokumentace (výkresová a textová část) 
celkem pod základy opěry 01 - 0,2*127,5=25,500 [A] 
celkem pod základy pilířů - 0,2*(12,4*8,4*4+7,25*13,2*4)=159,888 [B] 
celkem pod základy opěry 08 - 0,2*118,7=23,740 [C] 
celkem pod drenáže - 0,3*2,5*9,9+0,3*2,5*9,9=14,850 [D] 
celkem pod přechodové desky - 2*(7,9*0,15*9,9)=23,463 [E] 
celkem pod chodníky - 0,2*(0,2+0,15)*(6,35+9,85+9,85+9,85)=2,513 [F] 
Celkem: A+B+C+D+E+F=249,954 [G]</t>
  </si>
  <si>
    <t>beton dle PDPS dokumentace (výkresová a textová část) 
beton dle jednotlivých konstrukcí 
Sanace podloží pilíř P2 - 159,0*1,0=159,000 [A] 
Sanace podloží pilíř P3 - 158,0*1,0=158,000 [B] 
Sanace podloží pilíř P6 - 158,0*1,0=158,000 [C] 
Sanace podloží pilíř P7 - 158,0*1,0=158,000 [D] 
Sanace podloží opěra 08 - 273,0*1,0=273,000 [E] 
celkem pod schodiště - 1,25*0,25*1,2*(14,0+11,0)=9,375 [F] 
celkem pod dlažby - 0,15*(1,2*(2,0*1,1+2,0*1,1+3,4*1,1+3,4*1,1+2,0*1,1+2,0*1,1+4,5*4,0+2,0*1,2+2,0*1,6+1,2*2,0+1,6*2,0)+0,6*2,0+0,6*2,0+0,6*2,0+3,4*0,6+2,0*0,6)=9,212 [G] 
celkem opevnění u pilíře P3 - 0,15*1,2*(4,1*4,5)=3,321 [H] 
celkem dlažby podél křídel - 0,15*1,2*(1,05*14,5+14,25*1,05+0,3*15,5+0,3*13,5)=7,000 [I] 
celkem dlažby před opěrami - 0,15*1,0*14,0+0,15*1,0*14,0=4,200 [J] 
celkem dlažby rampová napojení - 0,15*(8,9+8,9+8,9+8,9)=5,340 [K] 
celkem dlažby v patě pilířů - 0,2*4,0*8,2*3+0,2*4,0*8,2*1,2*3=43,296 [L] 
celkem pod dlažby skluzu - 0,15*1,2*1,2*(16,1+15,0)=6,718 [M] 
celkem dlažba žlabu opěry 01 - 1,2*0,15*2,0*6,5=2,340 [N] 
celkem dlažby vývařišť - 0,25*(2,0*2,0+1,1*2,1+1,2*2,0+1,1*2,1)=2,755 [O] 
Celkem: A+B+C+D+E+F+G+H+I+J+K+L+M+N+O=999,557 [P]</t>
  </si>
  <si>
    <t>Celkem sanace a výměna podloží dle RDS dokumentace ( ŠD FR. 0/32) 
celkem rampová napojení opěra 01 - 0,25*2*5,5*2,75=7,563 [A] 
celkem rampová napojení opěra 08 - 0,25*2*5,5*2,75=7,563 [B] 
Celkem: A+B=15,126 [C]</t>
  </si>
  <si>
    <t>45160</t>
  </si>
  <si>
    <t>PODKL A VÝPLŇ VRSTVY Z MEZEROVITÉHO BETONU</t>
  </si>
  <si>
    <t>beton dle PDPS dokumentace (výkresová a textová část) 
beton dle jednotlivých konstrukcí 
celkem obetonování drenáže - 0,3*0,6*(9,9+9,9)=3,564 [A] 
celkem mezi přechodovými deskami a křídly - 0,05*0,5*7,75*4=0,775 [B] 
Celkem: A+B=4,339 [C]</t>
  </si>
  <si>
    <t>Položka zahrnuje dodávku mezerovitého betonu a jeho uložení se zhutněním, včetně mimostaveništní a vnitrostaveništní dopravy (rovněž přesuny)</t>
  </si>
  <si>
    <t>458523</t>
  </si>
  <si>
    <t>VÝPLŇ ZA OPĚRAMI A ZDMI Z KAMENIVA DRCENÉHO, INDEX ZHUTNĚNÍ ID DO 0,9</t>
  </si>
  <si>
    <t>ochranný obsyp opěr dle ČSN 73 6244 - na dané ID 
celkem ochranný obsyp opěra 01 - 0,6*7,1*9,9+0,6*(5,35*5,5+5,35*5,5+9,55*3,6+9,55*4,0)=121,032 [A] 
celkem ochranný obsyp opěra 02 - 0,6*7,1*9,9+0,6*(4,05*7,4+4,05*7,4+3,2*5,5+2,0*4,8)=94,458 [B] 
Celkem: A+B=215,490 [C]</t>
  </si>
  <si>
    <t>45857</t>
  </si>
  <si>
    <t>VÝPLŇ ZA OPĚRAMI A ZDMI Z KAMENIVA TĚŽENÉHO</t>
  </si>
  <si>
    <t>vhodný nakupovaný materiál pro zásyp za opěrou dle ČSN 73 6244 
celkem za opěrou 01 - 75,9*9,5+29,9*1,0*2=780,850 [A] 
celkem za opěrou 02 - 68,2*9,5+44,9*1,0*2=737,700 [B] 
Celkem: A+B=1 518,550 [C]</t>
  </si>
  <si>
    <t>461314</t>
  </si>
  <si>
    <t>PATKY Z PROSTÉHO BETONU C25/30</t>
  </si>
  <si>
    <t>celkem z betonu C20/25nXF3, C25/30nXF3 atp. 
celkem zajišťující prahy - 0,4*0,8*(1,2*(1,2*4+1,2*4+1,2*4+1,2*2+1,2*2)+(0,6*2+0,6*2+0,6*2+0,6*2+0,6*2))=9,293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</si>
  <si>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</si>
  <si>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46251</t>
  </si>
  <si>
    <t>ZÁHOZ Z LOMOVÉHO KAMENE</t>
  </si>
  <si>
    <t>netříděný lomový kámen fr.0/250 tl.0,35m, včetně zakotvení do svahu  
v místě průmětu mostu SO201 v trvalém záboru  
planimetrováno ze situace programem autocad</t>
  </si>
  <si>
    <t>(1630+1130)*0,35=966,000 [A]</t>
  </si>
  <si>
    <t>položka zahrnuje:  
- dodávku a zához lomového kamene předepsané frakce včetně mimostaveništní a vnitrostaveništní dopravy  
není-li v zadávací dokumentaci uvedeno jinak, jedná se o nakupovaný materiál</t>
  </si>
  <si>
    <t>46321</t>
  </si>
  <si>
    <t>ROVNANINA Z LOMOVÉHO KAMENE</t>
  </si>
  <si>
    <t>celkem opevnění pod mostem 0,35*(1,2*(1,3+1,3)*10+10*2*0,65)*1,0=15,470 [A]</t>
  </si>
  <si>
    <t>položka zahrnuje:  
- dodávku a vyrovnání lomového kamene předepsané frakce do předepsaného tvaru včetně mimostaveništní a vnitrostaveništní dopravy  
není-li v zadávací dokumentaci uvedeno jinak, jedná se o nakupovaný materiál</t>
  </si>
  <si>
    <t>Celkem dle popisu v PD včetně spárování 
celkem dlažby - 0,25*(1,2*(2,0*1,1+2,0*1,1+3,4*1,1+3,4*1,1+2,0*1,1+2,0*1,1+4,5*4,0+2,0*1,2+2,0*1,6+1,2*2,0+1,6*2,0)+0,6*2,0+0,6*2,0+0,6*2,0+3,4*0,6+2,0*0,6)=15,354 [A] 
celkem dlažby podél křídel - 0,25*1,2*(1,05*14,5+14,25*1,05+0,3*13,5+0,3*13,5)=11,486 [B] 
celkem dlažby před opěrami - 0,25*1,0*14,0+0,25*1,0*14,0=7,000 [C] 
celkem dlažby podél křídel - 0,25*1,2*(1,05*14,5+14,25*1,05+0,3*15,5+0,3*13,5)=11,666 [D] 
celkem dlažby v patě pilířů - 0,25*4,0*8,2*3+0,25*4,0*8,2*1,2*3=54,120 [E] 
celkem pod dlažby skluzu - 0,25*1,2*1,2*(16,1+15,0)=11,196 [F] 
celkem dlažba žlabu opěry 01 - 1,2*0,25*2,0*6,5=3,900 [G] 
celkem dlažby vývařišť - 0,25*(2,0*2,0+1,1*2,1+1,2*2,0+1,1*2,1)=2,755 [H] 
Celkem: A+B+C+D+E+F+G+H=117,477 [I]</t>
  </si>
  <si>
    <t>46591</t>
  </si>
  <si>
    <t>DLAŽBY Z KAMENICKÝCH VÝROBKŮ</t>
  </si>
  <si>
    <t>Kamenná dlažba ze silničních kostech do betonového lože a vyspárováním z MC 
celkem nátok skluzů - 0,5*(1,2+2,5)*(1,5)*2=5,550 [A]</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</si>
  <si>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</si>
  <si>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56330</t>
  </si>
  <si>
    <t>VOZOVKOVÉ VRSTVY ZE ŠTĚRKODRTI</t>
  </si>
  <si>
    <t>celkem rampová napojení opěra 01 - 0,25*2*5,5*2,75=7,563 [A] 
celkem rampová napojení opěra 08 - 0,25*2*5,5*2,75=7,563 [B] 
Celkem: A+B=15,126 [C]</t>
  </si>
  <si>
    <t>Asfaltový postřik spojovací z modifik. kationaktivní asf. emulze (ČSN EN 138 08), jmenovitý obsah pojiva 65%, tř. štěpitelnosti 5 – PS, CP (C65 BP 5) 
celkem (9,5*317,6)+(9,5-0,15-0,1)*317,6+9,5*2*2,95=6 011,050 [A]</t>
  </si>
  <si>
    <t>Obrusná vrstva modifikovaná ACO 11+ PMB 25/50-60  
celkem (9,5*317,6)=3 017,200 [A]</t>
  </si>
  <si>
    <t>574D46</t>
  </si>
  <si>
    <t>ASFALTOVÝ BETON PRO LOŽNÍ VRSTVY MODIFIK ACL 16+, 16S TL. 50MM</t>
  </si>
  <si>
    <t>Ložná vrstva modifikovaná ACL 16+ PMB 25/55-60  
celkem (9,5*317,6)=3 017,200 [A]</t>
  </si>
  <si>
    <t>575C55</t>
  </si>
  <si>
    <t>LITÝ ASFALT MA IV (OCHRANA MOSTNÍ IZOLACE) 16 TL. 40MM</t>
  </si>
  <si>
    <t>Ochrana izolace na mostě MA IV 16 přetažená na konstrukci přechodových desek  
celkem (9,5-0,15-0,1)*317,6+9,5*2*2,95=2 993,850 [A]</t>
  </si>
  <si>
    <t>582622</t>
  </si>
  <si>
    <t>KRYTY Z BETON DLAŽDIC SE ZÁMKEM ŠEDÝCH TL 80MM DO LOŽE Z MC</t>
  </si>
  <si>
    <t>celkem rampová napojení 
celkem (3*(5,0*0,5*(1,25+2,15))+1*(4,4*0,5*(1,4+2,15)))=33,310 [A]</t>
  </si>
  <si>
    <t>711111</t>
  </si>
  <si>
    <t>IZOLACE BĚŽNÝCH KONSTRUKCÍ PROTI ZEMNÍ VLHKOSTI ASFALTOVÝMI NÁTĚRY</t>
  </si>
  <si>
    <t>kompletní práce s dodáním a aplikací Np+2xNa 
celkem opěra 01 - 2,0*58,0+(115,7-63,5)+11,9*1,5+9,9*2,2+52,2+51,2+1,0*(1,7+5,0+5,5)*2+2*37,5=410,630 [A] 
celkem pilíř P2 - 2,25*(12,0+12,0+8,0+8,0)+12*8+2*(2,4+1,2)*(3,5+2,6)=229,920 [B] 
celkem pilíř P3 - 2,25*(12+12+8+8)+12*8+2*(2,4+1,2)*(2,7+2,7)+4,8*2*2,7=250,800 [C] 
celkem pilíř P4 - 2,25*(12,8+12,8+6,85+6,85)+12,8*6,85+2*(2,4+1,2)*(1,5+1,5)+4,8*2*1,5=212,105 [D] 
celkem pilíř P5 - 2,25*(12,8+12,8+6,85+6,85)+12,8*6,85+2*(2,4+1,2)*(1,5+1,5)+4,8*2*1,5=212,105 [E] 
celkem pilíř P6 - 2,25*(12,0+12,0+8,0+8,0)+12*8+2*(2,4+1,2)*(4,45+3,55)+4,8*2*4,05=282,480 [F] 
celkem pilíř P7 - 2,25*(12,0+12,0+8,0+8,0)+12*8+2*(2,4+1,2)*(4,65+3,65)=245,760 [G] 
celkem opěra 08 - 2,0*52,9+(107,9-61,0)+11,9*2,25+9,9*2,2+42,5+42,5+1,0*(1,7+5,0+4,0)*2+2*33,5+2,0*4,8+1,0*4,8=389,055 [H] 
Celkem: A+B+C+D+E+F+G+H=2 232,855 [I]</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</si>
  <si>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</si>
  <si>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</si>
  <si>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</si>
  <si>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celkem NAIP na spodní stavbě  
celkem opěra 01 - (0,3+7,15)*9,5+55,1+55,1=180,975 [A] 
celkem pilíř P2 - 0,5*(2,4+1,2+2,4+1,2+0,5*4)*2=9,200 [B] 
celkem pilíř P3 - 2,25*(12,0+12,0+8,0+8,0)+12*8+2*(2,4+1,2)*(2,7+2,7)+4,8*2*2,7=250,800 [C] 
celkem pilíř P4 - 2,25*(12,8+12,8+6,85+6,85)+12,8*6,85+2*(2,4+1,2)*(1,5+1,5)+4,8*2*1,5=212,105 [D] 
celkem pilíř P5 - 2,25*(12,8+12,8+6,85+6,85)+12,8*6,85+2*(2,4+1,2)*(1,5+1,5)+4,8*2*1,5=212,105 [E] 
celkem pilíř P6 - 0,5*(2,4+1,2+2,4+1,2+0,5*4)*2=9,200 [F] 
celkem pilíř P7 - 0,5*(2,4+1,2+2,4+1,2+0,5*4)*2=9,200 [G] 
celkem opěra 08 - (0,3+5,3)*9,5+39,7+25,5+2,0*4,8=128,000 [H] 
Celkem: A+B+C+D+E+F+G+H=1 011,585 [I]</t>
  </si>
  <si>
    <t>711442</t>
  </si>
  <si>
    <t>IZOLACE MOSTOVEK CELOPLOŠNÁ ASFALTOVÝMI PÁSY S PEČETÍCÍ VRSTVOU</t>
  </si>
  <si>
    <t>celkem nosná konstrukce - 11,9*317,6=3 779,440 [A] 
celkem přetažení na přechodové desky a závěrné zdíky - 2*2,95*9,5=56,050 [B] 
celkem povrch křídel - 1,25*(10,8+10,8+7,3+10,8)=49,625 [C] 
Celkem: A+B+C=3 885,115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</si>
  <si>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</si>
  <si>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</si>
  <si>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</si>
  <si>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izolace pod chodníky NAIP s Al vložkou 
celkem - 1,4*(335,65+339,85)=945,700 [A]</t>
  </si>
  <si>
    <t>položka zahrnuje:  
- dodání  předepsaného ochranného materiálu  
- zřízení ochrany izolace</t>
  </si>
  <si>
    <t>711509</t>
  </si>
  <si>
    <t>OCHRANA IZOLACE NA POVRCHU TEXTILIÍ</t>
  </si>
  <si>
    <t>kompletní práce ochrany izolace z geotextílie min 600g/m2 nebo 2x300g/m2 
celkem opěra 01 - 2,0*58,0+(115,7-63,5)+11,9*1,5+9,9*2,2+52,2+51,2+1,0*(1,7+5,0+5,5)*2+2*37,5=410,630 [A] 
celkem pilíř P2 - 2,25*(12,0+12,0+8,0+8,0)+12*8+2*(2,4+1,2)*(3,5+2,6)=229,920 [B] 
celkem pilíř P3 - 2,25*(12,0+12,0+8,0+8,0)+12*8+2*(2,4+1,2)*(2,7+2,7)+4,8*2*2,7=250,800 [C] 
celkem pilíř P4 - 2,25*(12,8+12,8+6,85+6,85)+12,8*6,85+2*(2,4+1,2)*(1,5+1,5)+4,8*2*1,5=212,105 [D] 
celkem pilíř P5 - 2,25*(12,8+12,8+6,85+6,85)+12,8*6,85+2*(2,4+1,2)*(1,5+1,5)+4,8*2*1,5=212,105 [E] 
celkem pilíř P6 - 2,25*(12,0+12,0+8,0+8,0)+12*8+2*(2,4+1,2)*(4,45+3,55)+4,8*2*4,05=282,480 [F] 
celkem pilíř P7 - 2,25*(12,0+12,0+8,0+8,0)+12*8+2*(2,4+1,2)*(4,65+3,65)=245,760 [G] 
celkem opěra 08 - 2,0*52,9+(107,9-61,0)+11,9*2,25+9,9*2,2+42,5+42,5+1,0*(1,7+5,0+4,0)*2+2*33,5+2,0*4,8+1*4,8=389,055 [H] 
celkem opěra 01 - (0,3+7,15)*9,5+55,1+55,1=180,975 [I] 
celkem pilíř P2 - 0,5*(2,4+1,2+2,4+1,2+0,5*4)*2=9,200 [J] 
celkem pilíř P3 - 2,25*(12,0+12,0+8,0+8,0)+12*8+2*(2,4+1,2)*(2,7+2,7)+4,8*2*2,7=250,800 [K] 
celkem pilíř P4 - 2,25*(12,8+12,8+6,85+6,85)+12,8*6,85+2*(2,4+1,2)*(1,5+1,5)+4,8*2*1,5=212,105 [L] 
celkem pilíř P5 - 2,25*(12,8+12,8+6,85+6,85)+12,8*6,85+2*(2,4+1,2)*(1,5+1,5)+4,8*2*1,5=212,105 [M] 
celkem pilíř P6 - 0,5*(2,4+1,2+2,4+1,2+0,5*4)*2=9,200 [N] 
celkem pilíř P7 - 0,5*(2,4+1,2+2,4+1,2+0,5*4)*2=9,200 [O] 
celkem opěra 08 - (0,3+5,3)*9,5+39,7+25,5+2,0*4,8=128,000 [P] 
Celkem: A+B+C+D+E+F+G+H+I+J+K+L+M+N+O+P=3 244,440 [Q]</t>
  </si>
  <si>
    <t>721175</t>
  </si>
  <si>
    <t>VNITŘNÍ KANALIZACE Z PLAST TRUB DN 300</t>
  </si>
  <si>
    <t>Svodné potrubí DN 200,300,400 mm s čistícími kusy a kompenzátorem pohybu dle dilatace nosné konstrukce. Včetně kotvení, napojení mostních odvodňovačů a odvodňovacích trubiček dle souboru detailů.  
Vše dle návrhu zhotovitele v RDS dle TP 107, TKP 21, ČSN 73 6201 a související. Odvodňovací systém cetrifikovaný pro použití na mostech pozemních komunikací 
Celkem - 3,05+79,7+1,0+228,5+3,5+1,0+7,8+0,7+30,6+1,0+1,0=357,850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</si>
  <si>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</si>
  <si>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celkem nové plocení 2,0*62,5=125,000 [A]</t>
  </si>
  <si>
    <t>78382</t>
  </si>
  <si>
    <t>NÁTĚRY BETON KONSTR TYP S2 (OS-B)</t>
  </si>
  <si>
    <t>Celkem kontakt římsa - nk - (0,15+0,275)*317,6*2=269,960 [A] 
celkem římsy na křídlech - (0,15+0,35)*(10,8+10,8+10,8+7,3)=19,850 [B] 
celkem čela nosné konstrukce - 2*(0,15*(2,25+2,05+1,2+2,05+2,3+2,3+2,05+1,2+2,05+2,25)+26,5)=58,910 [C] 
Celkem: A+B+C=348,720 [D]</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</si>
  <si>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</si>
  <si>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</si>
  <si>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</si>
  <si>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Celkem chodníky - (0,1+0,3+0,65+1,5)*(335,65+339,85)=1 722,525 [A]</t>
  </si>
  <si>
    <t>78384</t>
  </si>
  <si>
    <t>NÁTĚRY BETON KONSTR TYP S5 (OS-DI)</t>
  </si>
  <si>
    <t>Celkem chodníky - (0,15+0,15)*(335,65+339,85)=202,650 [A]</t>
  </si>
  <si>
    <t>87434</t>
  </si>
  <si>
    <t>POTRUBÍ Z TRUB PLASTOVÝCH ODPADNÍCH DN DO 200MM</t>
  </si>
  <si>
    <t>"Kompletní prostupy pro rubovou drenáž skrz křídla dle souboru detailů (včetně navařené přírubové desky).   
prostupy " 
celkem - 4*(1,25+0,2)=5,800 [A]</t>
  </si>
  <si>
    <t>87458</t>
  </si>
  <si>
    <t>POTRUBÍ Z TRUB PLAST ODPAD DN DO 600MM</t>
  </si>
  <si>
    <t>"Korugovaná žebrovaná trouba z PP DN 600 a SN 10.  
prostupy " 
celkem - 7,0=7,000 [A]</t>
  </si>
  <si>
    <t>87533</t>
  </si>
  <si>
    <t>POTRUBÍ DREN Z TRUB PLAST DN DO 150MM</t>
  </si>
  <si>
    <t>celkem za opěrami a skrz opěry - 2,0+2,0+11,9+2,0+2,0+11,9=31,800 [A] 
celkem mimo objekt mostu - 11,2+6,3+8,4+10,8=36,700 [B] 
Celkem: A+B=68,500 [C]</t>
  </si>
  <si>
    <t>87627</t>
  </si>
  <si>
    <t>CHRÁNIČKY Z TRUB PLASTOVÝCH DN DO 100MM</t>
  </si>
  <si>
    <t>chráničky do římsy a chodníku z HDPE 110/94 mm se zátažnými lanky 
komplet s revizními otvory a revizními šachtami ve vzdálenosti max 50m. (předpoklad nad každou podporou mostu) 
celkem - (4*(5,0+3,0)*2+2*(335,6+337,8))=1 410,800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</si>
  <si>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</si>
  <si>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89536</t>
  </si>
  <si>
    <t>DRENÁŽNÍ VÝUSŤ Z PROST BETONU</t>
  </si>
  <si>
    <t>celkem dle detailu z betonu C30/37-XF4,XD3 
celkem 2+2=4,000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</si>
  <si>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</si>
  <si>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9111B1</t>
  </si>
  <si>
    <t>ZÁBRADLÍ SILNIČNÍ SE SVISLOU VÝPLNÍ - DODÁVKA A MONTÁŽ</t>
  </si>
  <si>
    <t>Celkem silniční zábradlí dle PD 
Na základě výsledků akustické studie je na estakádě po obou stranách navrženo zábradlí v. 1,10m z transparentních panelů kategorie A1 zvukové pohltivosti (tzn. odrazivé stěny). 
komplet zábradelní výplň mostního zábradlí v. 1,10m (s funkcá protihlukové stěny vč. kotvení a PKO)  
komplet dodávka dle TKP 19A., montáž včetně PKO dle TKP 19B. 
celkem půdorysná délka zábradlí - (335,65+339,85)=675,500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</si>
  <si>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</si>
  <si>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9115D1</t>
  </si>
  <si>
    <t>SVODIDLO OCEL MOSTNÍ JEDNOSTR, ÚROVEŇ ZADRŽ H3 - DODÁVKA A MONTÁŽ</t>
  </si>
  <si>
    <t>Celkem mostnísvodidlo jednostranné dle PD 
"Mostní svodidlo minimální výšky 0,75 m  
Včetně odrazek na svodidla dle TP 58 (bílá + modrá)." 
komplet dodávka dle TKP 19A., montáž včetně PKO dle TKP 19B. 
celkem půdorysná délka s převedením na předpolí a napojení na silniční svodidla komunikace - (2,0+336,0+2,0+2,0+338,0+2,0)=682,000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</si>
  <si>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</si>
  <si>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91345</t>
  </si>
  <si>
    <t>NIVELAČNÍ ZNAČKY KOVOVÉ</t>
  </si>
  <si>
    <t>celkem nosná konstrukce - 2*(8+7)=30,000 [A] 
celkem opěry - 2*(2+2)=8,000 [B] 
celkem pilíře - 2*2*6+2*2*4=40,000 [C] 
Celkem: A+B+C=78,000 [D]</t>
  </si>
  <si>
    <t>položka zahrnuje:  
- dodání a osazení nivelační značky včetně nutných zemních prací  
- vnitrostaveništní a mimostaveništní dopravu</t>
  </si>
  <si>
    <t>91355</t>
  </si>
  <si>
    <t>EVIDENČNÍ ČÍSLO MOSTU</t>
  </si>
  <si>
    <t>celkem dle PD a ČSN 2*1 evidenční číslo mostu dle detailu v souboru detailů 
2=2,000 [A]</t>
  </si>
  <si>
    <t>položka zahrnuje štítek s evidenčním číslem mostu, sloupek dopravní značky včetně osazení a nutných zemních prací a zabetonování</t>
  </si>
  <si>
    <t>celkem betonové obrubníky z betonu min. C30/37-XF4,XD3 do betonového lože C16/20nXF1, C20/25nXF3 
celkem rampová napojení - (3*(1,5+5,0+0,5)+1*(1,5+5,0+0,5+2,3))=30,300 [A] 
celke před opěrami - 1,0+12,4+2,0+0,5+1,05+0,25+1,0+1,05+0,25+14,2+1,05=34,750 [B] 
celkem opevnění pod mostem - (1,2*(4,5+4,5)+4,0+4,0)+3,0+4,0+2*(3,4+2,0+2,0+2,0)=44,600 [C] 
celkem podél křídel - 1,2*(14,5+13,5)+0,75+0,75=35,100 [D] 
celkem podél schodistě -  1,2*2*(13,5+2,1)=37,440 [E] 
celkem podél skluzů (2*1,2*(15,5+15,8)+4*0,5)=77,120 [F] 
celkem pod mostem orámování pilířů (8,4*2*6+4,2*2*2+4,2*2*4)=151,200 [G] 
Celkem: A+B+C+D+E+F+G=410,510 [H]</t>
  </si>
  <si>
    <t>celkem betonové obrubníky z betonu min. C30/37-XF4,XD3 do betonového lože C16/20nXF1, C20/25nXF3 
celkem rampová napojení - 4*5,0=20,000 [A]</t>
  </si>
  <si>
    <t>919111</t>
  </si>
  <si>
    <t>ŘEZÁNÍ ASFALTOVÉHO KRYTU VOZOVEK TL DO 50MM</t>
  </si>
  <si>
    <t>celkem podél dilatací - 9,5*4=38,000 [A] 
celkem podél říms a rampových napojení - (5,0*4+335,6+339,8)=695,400 [B] 
celkem orámování mostních odvodňovačů - 3*0,5*40=60,000 [C] 
Celkem: A+B+C=793,400 [D]</t>
  </si>
  <si>
    <t>931327</t>
  </si>
  <si>
    <t>TĚSNĚNÍ DILATAČ SPAR ASF ZÁLIVKOU MODIFIK PRŮŘ DO 1000MM2</t>
  </si>
  <si>
    <t>93155</t>
  </si>
  <si>
    <t>MOSTNÍ ZÁVĚRY POVRCHOVÉ POSUN DO 400MM</t>
  </si>
  <si>
    <t>celkem dilatační závěr povrchový lamelový s celkovým dilatačním posumen dle PD PDPS 
celkem 2*(0,65+1,5+0,15+9,5+0,15+1,5+0,65)=28,200 [A]</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</si>
  <si>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</si>
  <si>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93313</t>
  </si>
  <si>
    <t>ZATĚŽOVACÍ ZKOUŠKA MOSTU STATICKÁ 1. POLE DO 800M2</t>
  </si>
  <si>
    <t>Zatěžovací zkouška mostu dle ČSN 73 6209 a dle popisu v TZ.  
celkem zatěžovací zkouška pole 50,0*11,9 - 1 ks=1,000 [A]</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</si>
  <si>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</si>
  <si>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93316</t>
  </si>
  <si>
    <t>ZATĚŽOVACÍ ZKOUŠKA MOSTU STATICKÁ 2. A DALŠÍ POLE DO 500M2</t>
  </si>
  <si>
    <t>Zatěžovací zkouška mostu dle ČSN 73 6209 a dle popisu v TZ.  
celkem zatěžovací zkouška pole 36,0*11,9 - 2 ks=2,000 [A]</t>
  </si>
  <si>
    <t>93317</t>
  </si>
  <si>
    <t>ZATĚŽOVACÍ ZKOUŠKA MOSTU STATICKÁ 2. A DALŠÍ POLE DO 800M2</t>
  </si>
  <si>
    <t>Zatěžovací zkouška mostu dle ČSN 73 6209 a dle popisu v TZ.  
celkem zatěžovací zkouška pole 50,0*11,9 - 2 ks=2,000 [A] 
celkem zatěžovací zkouška pole 46,0*11,9 - 2 ks=2,000 [B] 
Celkem: A+B=4,000 [C]</t>
  </si>
  <si>
    <t>93639</t>
  </si>
  <si>
    <t>ZAÚSTĚNÍ SKLUZŮ (VČET DLAŽBY Z LOM KAMENE)</t>
  </si>
  <si>
    <t>Celkem vyústění odvodnění do patních příkopů 
Celkem soubor vyústění s odlážením a orámováním podkladním betonem, komplet. - 4 =4,000 [A]</t>
  </si>
  <si>
    <t>Položka zahrnuje veškerý materiál, výrobky a polotovary, včetně mimostaveništní a vnitrostaveništní dopravy (rovněž přesuny), včetně naložení a složení,případně s uložením.</t>
  </si>
  <si>
    <t>93640</t>
  </si>
  <si>
    <t>DROBNÉ DOPLŇK KONSTR KAMENNÉ</t>
  </si>
  <si>
    <t>"odvodnění úložných prahů okapními žlabovkami z čediče nebo z polymerbetonu, včetně osazení do polymerového betonu a těsnění tmelem dle VL 4  
komplet - 4 ks"=4,000 [A]</t>
  </si>
  <si>
    <t>936533</t>
  </si>
  <si>
    <t>MOSTNÍ ODVODŇOVACÍ SOUPRAVA 500/500</t>
  </si>
  <si>
    <t>Mostní odvodňovací souprava s lapačem splavenin. Včetně úpravy povrchu okolo odvodňovače z litého asfaltu a těsnících zálivek dle VL 4. Včetně napojení na svodné potrubí.  
celkem - 40 =40,000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</si>
  <si>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</si>
  <si>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108</t>
  </si>
  <si>
    <t>936541</t>
  </si>
  <si>
    <t>MOSTNÍ ODVODŇOVACÍ TRUBKA (POVRCHŮ IZOLACE) Z NEREZ OCELI</t>
  </si>
  <si>
    <t>Komplet odvodňovače celoplošné izolace včetně napojení na svodní potrubí a případných závěsů. Komple. 
celkem - 3+79+6=88,000 [A]</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</si>
  <si>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</si>
  <si>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109</t>
  </si>
  <si>
    <t>celkem odstranění stávajícího oplocení 62,5=62,500 [A]</t>
  </si>
  <si>
    <t>110</t>
  </si>
  <si>
    <t>96716</t>
  </si>
  <si>
    <t>VYBOURÁNÍ ČÁSTÍ KONSTRUKCÍ ŽELEZOBET</t>
  </si>
  <si>
    <t>celkem vybourání podezdívky - 0,4*1,0*62,5=25,000 [A]</t>
  </si>
  <si>
    <t>SO202</t>
  </si>
  <si>
    <t>Most přes místní komunikaci v km 2,689</t>
  </si>
  <si>
    <t>014102</t>
  </si>
  <si>
    <t>POPLATKY ZA SKLÁDKU</t>
  </si>
  <si>
    <t>poplatky za uložení zemin a přebytků výkopku - skládka dle zadávacích podmínek v režii dodavatele s poplatkem a evidencí 
poplatky za uložení zemin a přebytků výkopku 
celkem položka - 12110 - 380,0=380,000 [A] 
celkem položka -  13173 - 3941,83=3 941,830 [B] 
celkem položka - 13273 - 45,67=45,670 [C] 
celkem odpočet položky - 12573 - (-1)*636,4=- 636,400 [D] 
Celkem: (A+B+C+D)*1,9=7 089,090 [E]</t>
  </si>
  <si>
    <t>11512</t>
  </si>
  <si>
    <t>ČERPÁNÍ VODY DO 1000 L/MIN</t>
  </si>
  <si>
    <t>celkem čerpání v režii zhotovitele pro založení mostu pod hladinou povrchové a podzemní vody 
komplet včetně čerpacích jímek, zajištění energie, čerpadel a všeho potřebného ke snížení kladiny po dobu výstavby založení 
celkem pro založení objektu - 24*7*6=1 008,000 [A] 
Položka čerpána s odsouhlasením TDI, AD a Správcem stavby</t>
  </si>
  <si>
    <t>12573</t>
  </si>
  <si>
    <t>VYKOPÁVKY ZE ZEMNÍKŮ A SKLÁDEK TŘ. I</t>
  </si>
  <si>
    <t>Třída těžitelnosti je uvažována dle ČSN 73 3050. Tato třída těžitelnosti odpovídá třídě I. dle ČSN 73 6133 a TKP 4- 2005. 
celkem položka 17411 - 462,03=462,030 [A] 
celkem položka 18222 - 0,15*(804,0)=120,600 [B] 
celkem položka 18232 - 0,15*(217,5)=32,625 [C] 
celkem položka 18224 - 0,25*(69,36)=17,340 [D] 
celkem položka 18234 - 0,25*(15,3)=3,825 [E] 
Celkem: A+B+C+D+E=636,420 [F]</t>
  </si>
  <si>
    <t>Třída těžitelnosti je uvažována dle ČSN 73 3050. Tato třída těžitelnosti odpovídá třídě I. dle ČSN 73 6133 a TKP 4- 2005. 
Uložení není zahrnuto v položce, poplatek za uložení v samostatné položce 
celkem výkop pro křídla - 0,5*(109,5+199,5)*2,96+0,5*(88,5+291,0)*3,25=1 074,008 [A] 
celkem výkop pro křídla - 0,5*(99,5+209,5)*4,2+0,5*(99,5+186,5)*4,4=1 278,100 [B] 
celkem nosná konstrukce - 0,5*(157,0+231,0)*2,5+0,5*(126,5+165,0)*3,3=965,975 [C] 
celkem sanace podloží krídla - 0,5*(90,0+109,5)*1,0+0,5*(72,0+88,5)*1,0=180,000 [D] 
celkem sanace podloží krídla - 0,5*(74,0+99,5)*1,0+0,5*(79,0+99,5)*1,0=176,000 [E] 
celkem sanace pod nosnou konstrukci - 0,5*(252,0+157,0+126,5)*1,0=267,750 [F] 
Celkem: A+B+C+D+E+F=3 941,833 [G]</t>
  </si>
  <si>
    <t>Třída těžitelnosti je uvažována dle ČSN 73 3050. Tato třída těžitelnosti odpovídá třídě I. dle ČSN 73 6133 a TKP 4- 2005. 
Uložení není zahrnuto v položce, poplatek za uložení v samostatné položce 
celkem pro vývařiště - (2,2*2,5*1,5)*4=33,000 [A] 
celkem zajišťující prahy - 0,4*0,8*(1,2*(2,3+3,2+3,2+4,8+4,8)+2,1)=7,699 [B] 
celkem rýhy pro odvodnění drenáže  mimo výkop mostu - 0,6*1,2*(5,4+1,5)=4,968 [C] 
Celkem: A+B+C=45,667 [D]</t>
  </si>
  <si>
    <t>celkem položka -  12110 - 380,0=380,000 [A] 
celkem položka - 13173 - 3941,8=3 941,800 [B] 
celkem položka - 13273 - 45,7=45,700 [C] 
Celkem: A+B+C=4 367,500 [D]</t>
  </si>
  <si>
    <t>celkem vhodný materiál pro zásyp základů dle ČSN 73 6244 se uložení stávající vhodné zeminy 
předpoklad použití stávajícího vhodného materiálu 
celkem před křídly vpravo - (0,5*(91,0+147,0)*1,5+0,5*(42,0+76,0)*2,5+0,5*(46,0+60,0)*2,0)*0,5=216,000 [A] 
celkem před křídly vlevo - (0,5*(91,0+196,0)*1,75+0,5*(78,0+78,0)*1,5+0,5*(76,0+76,0)*1,5)*0,5=241,063 [B] 
celkem rýhy pro odvodnění drenáže  mimo výkop mostu - 0,6*1,2*(5,4+1,5)=4,968 [C] 
Celkem: A+B+C=462,031 [D]</t>
  </si>
  <si>
    <t>celkem vhodný materiál pro zásyp základů dle ČSN 73 6244 se uložení stávající vhodné zeminy 
předpoklad nakupovaný materiál 
celkem před křídly vpravo - (0,5*(91,0+147,0)*1,5+0,5*(42,0+76,0)*2,5+0,5*(46,0+60,0)*2,0)*0,5=216,000 [A] 
celkem před křídly vlevo - (0,5*(91,0+196,0)*1,75+0,5*(78,0+78,0)*1,5+0,5*(76,0+76,0)*1,5)*0,5=241,063 [B] 
celkem prostor pod nosnou konstrukcá - (5,0*18,0*1,25)=112,500 [C] 
Celkem: A+B+C=569,563 [D]</t>
  </si>
  <si>
    <t>celkem základová spára pod výměnou podloží - 90,0+72,0+74,0+79,0+252,0=567,000 [A] 
celkem základová spára na výměně podloží - 109,5+88,0+99,5+99,5+99,5+157,0+126,5=779,500 [B] 
Celkem: A+B=1 346,500 [C]</t>
  </si>
  <si>
    <t>celkem pod ohumusování ve svahu v tl 0,15m - 1,2*(391,0+279,0)=804,000 [A] 
celkem pod ohumusování v rovině v tl 0,15m - (76,5+60,0+46,0+35,0)=217,500 [B] 
celkem pod ohumusování ve svahu v tl 0,25m - 1,2*(12,8+45,0)=69,360 [C] 
celkem pod ohumusování v rovině v tl 0,25m - (15,3)=15,300 [D] 
Celkem: A+B+C+D=1 106,160 [E]</t>
  </si>
  <si>
    <t>celkem pod ohumusování ve svahu v tl 0,15m - 1,2*(391,0+279,0)=804,000 [A]</t>
  </si>
  <si>
    <t>celkem pod ohumusování ve svahu v tl 0,25m - 1,2*(12,8+45,0)=69,360 [A]</t>
  </si>
  <si>
    <t>celkem pod ohumusování v rovině v tl 0,15m - (76,5+60,0+46,0+35,0)=217,500 [A]</t>
  </si>
  <si>
    <t>celkem pod ohumusování v rovině v tl 0,25m - (15,3)=15,300 [A]</t>
  </si>
  <si>
    <t>Celkem saparace výměny, sanace podloží - geotextílie do 600g/m2) 
celkem - (90,0+72,0+74,0+79,0+252,0)+(109,5+88,5+99,5+99,5+157,0+126,0)+1,2*((109,5+88,5+99,5+99,5+157,0+126,0)-(90,0+72,0+74,0+79,0+252,0))=1 382,600 [A] 
Celkem geotextílie 2x 300g/m2 folie dle ČSN 73 6244 v přechodových oblastech 
celkem - 7,0*43,1+7,0*46,2=625,100 [B] 
Celkem: A+B=2 007,700 [C]</t>
  </si>
  <si>
    <t>beton základových nosné konstrukce - C30/37-XC4,XF2,XA1 (CZ,1.2) - CL 0,40;Dmax 22-S4 
celkem křídla vpravo - 0,985*(40,71+50,7)=90,039 [A] 
celkem nosná konstrukce - 0,985*(3,5*18,0+3,5*18,0)=124,110 [B] 
celkem křídla vlevo - 0,985*(45,8+45,8)=90,226 [C] 
Celkem: A+B+C=304,375 [D]</t>
  </si>
  <si>
    <t>Celkem předpoklad výztuž do základu nosné konstrukce (B500B) - 0,165 t/m3 
celkem 0,165*304,4=50,226 [A]</t>
  </si>
  <si>
    <t>Celkem těsnící folie dle ČSN 73 6244 v přechodových oblastech 
celkem - 7,0*43,1+7,0*46,2=625,100 [A]</t>
  </si>
  <si>
    <t>beton C30/37-XC4,XF4,XD3 (CZ, F1.2) - CL 0,40; Dmax 16-S4 
celkem římsy - (0,7*0,22+0,25*0,32)*(9,5+9,5)=4,446 [A]</t>
  </si>
  <si>
    <t>předpoklad 0,145 t/m3 - výztuž B500B dle návrhu v RDS dokumentaci 
celkem římsy - (0,145*4,45)=0,645 [A]</t>
  </si>
  <si>
    <t>beton C30/37-XC4,XF2,XD1 (CZ, F1.2) - CL 0,40; Dmax 22-S4 
celkem opěry - (1,0*105,8+1,0*105,8)=211,600 [A] 
celkem křídla - (8,3*0,5*(3,3+7,8)+8,3*0,5*(2,8+7,2)+7,3*0,5*(4,8+7,8)+9,1*0,5*(1,8+7,5))=175,870 [B] 
celkem poprsní zdi - (0,42*9,5*0,5*(1,07+0,77)+0,42*9,5*0,5*(0,88+1,12))=7,661 [C] 
Celkem: A+B+C=395,131 [D]</t>
  </si>
  <si>
    <t>předpoklad 0,175 a 0,185 t/m3 - výztuž B500B dle návrhu v RDS dokumentaci 
celkem opěr - (0,185*(211,60+7,66))=40,563 [A] 
celkem křídel - (0,175*175,87)=30,777 [B] 
Celkem: A+B=71,340 [C]</t>
  </si>
  <si>
    <t>421325</t>
  </si>
  <si>
    <t>MOSTNÍ NOSNÉ DESKOVÉ KONSTRUKCE ZE ŽELEZOBETONU C30/37</t>
  </si>
  <si>
    <t>beton C30/37-XC4,XF2,XD1  (CZ, F1.2) - CL 0,20; Dmax 22-S4 
celkem monolitická deska n.k. - (0,5*(0,55+0,65)*9,5*18,0)+2*(0,5*(1,0+1,25)*0,25*18,0)=112,725 [A]</t>
  </si>
  <si>
    <t>421365</t>
  </si>
  <si>
    <t>VÝZTUŽ MOSTNÍ DESKOVÉ KONSTRUKCE Z OCELI 10505, B500B</t>
  </si>
  <si>
    <t>předpoklad 0,20 t/m3 - výztuž B500B dle návrhu v RDS dokumentaci 
celkem nosná konstrukce - (0,20*112,72)=22,544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</si>
  <si>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</si>
  <si>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Celkem dle popisu v PD včetně spárování 
celkem schodišťové stupně - 0,45*0,25*0,75*43=3,628 [A]</t>
  </si>
  <si>
    <t>beton dle PDPS dokumentace (výkresová a textová část) 
celkem pod základy nosné konstrukce - 0,2*3,9*18,0*2+2*3,9*0,5*(1,2+0,2)*1,0=33,540 [A] 
celkem pod základy křídel - 0,2*(52,2+52,2+46,4+57,8)=41,720 [B] 
celkem pod drenáže - 0,3*43,1*1,55+0,3*46,2*1,55=41,525 [C] 
Celkem: A+B+C=116,785 [D]</t>
  </si>
  <si>
    <t>beton dle PDPS dokumentace (výkresová a textová část) 
beton dle jednotlivých konstrukcí 
celkem pod schodiště - 1,25*0,25*1,2*13,2=4,950 [A] 
celkem pod dlažby - 0,15*(1,2*(5,8+4,2+8,0))+0,15*0,6*(10,7+10,7)+0,15*0,6*1,2*(12,2+15,0+13,4+13,4)=10,998 [B] 
celkem pod dlažby skluzu - 0,15*0,8*1,2*(6,8+1,5+2,5+1,2)=1,728 [C] 
celkem sanace podloží krídla - (položka čerpána s odsouhlasením TDI, AD a Správce stavby) 0,25*(90,0+109,5)*1,0+0,25*(72,0+88,5)*1,0=90,000 [D] 
celkem sanace podloží krídla - (položka čerpána s odsouhlasením TDI, AD a Správce stavby) 0,25*(74,0+99,5)*1,0+0,25*(79,0+99,5)*1,0=88,000 [E] 
celkem sanace pod nosnou konstrukci - (položka čerpána s odsouhlasením TDI, AD a Správce stavby) 0,25*(252,0+157,0+126,5)*1,0=133,875 [F] 
Celkem: A+B+C+D+E+F=329,551 [G]</t>
  </si>
  <si>
    <t>Celkem sanace a výměna podloží dle RDS dokumentace (lomový kámen s danou velikostí zrna, ŠD FR. 0/32) 
celkem sanace podloží krídla - (položka čerpána s odsouhlasením TDI, AD a Správce stavby) 0,5*(90,0+109,5)*1,0+0,5*(72,0+88,5)*1,0=180,000 [A] 
celkem sanace podloží krídla - (položka čerpána s odsouhlasením TDI, AD a Správce stavby) 0,5*(74,0+99,5)*1,0+0,5*(79,0+99,5)*1,0=176,000 [B] 
celkem sanace pod nosnou konstrukci - (položka čerpána s odsouhlasením TDI, AD a Správce stavby) 0,5*(252,0+157,0+126,5)*1,0=267,750 [C] 
Celkem: A+B+C=623,750 [D]</t>
  </si>
  <si>
    <t>beton dle PDPS dokumentace (výkresová a textová část) 
beton dle jednotlivých konstrukcí 
celkem obetonování drenáže - 0,3*0,6*(43,1+46,2)=16,074 [A]</t>
  </si>
  <si>
    <t>457325</t>
  </si>
  <si>
    <t>VYROVNÁVACÍ A SPÁDOVÝ ŽELEZOBETON C30/37</t>
  </si>
  <si>
    <t>Celkem tvrdá ochrana izolace na nosné konstrukci - beton C30/37-XC4,XF4,XD3 (CZ, F1.2) - CL 0,20; Dmax 16-S4 
celkem dle PD - 0,12*9,5*17,25=19,665 [A]</t>
  </si>
  <si>
    <t>457365</t>
  </si>
  <si>
    <t>VÝZTUŽ VYROV A SPÁD BETONU Z OCELI 10505, B500B</t>
  </si>
  <si>
    <t>celkem výztuž B500B předpoklad 90 kg/m3 
celkem předpoklad - 0,09*19,67=1,770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</si>
  <si>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</si>
  <si>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457366</t>
  </si>
  <si>
    <t>VÝZTUŽ VYROVNÁVACÍHO A SPÁDOVÉHO BETONU Z KARI SÍTÍ</t>
  </si>
  <si>
    <t>betonářské sítě 100/100/8 mm v jedné vrstvě + 15% na překlady a prořez 
celkem 3,1415*0,004*0,004*7,85*10*2*(9,5*17,25)*1,15=1,487 [A]</t>
  </si>
  <si>
    <t>ochranný obsyp opěr dle ČSN 73 6244 - na dané ID 
celkem ochranný obsyp svislých konstrukcí - 0,6*5,3*2*18,0+0,6*13,5*0,5*(3,3+7,8)+0,6*13,5*0,5*(2,8+7,5)+0,6*11,6*0,5*(4,8+7,8)+0,6*14,8*0,5*(1,8+7,5)=286,290 [A] 
celkem ochranný obsyp nosné konstrukce - (9,5+0,65+0,65)*17,1*1,10=203,148 [B] 
Celkem: A+B=489,438 [C]</t>
  </si>
  <si>
    <t>vhodný nakupovaný materiál pro zásyp za opěrou dle ČSN 73 6244 
celkem zásyp nosné konstrukce - pod rubovou drenáží - 0,5*(2,25+6,0)*2,45*(43,1+46,2)+0,5*(2,25+6,0)*2,5*4+0,5*(3,0+6,5)*3,5*2,0*4=1 076,738 [A] 
celkem zásyp nosné konstrukce - zásyp nad rubovou drenáží - 43,6*18,0+0,5*53,9*(10,6+9,1)=1 315,715 [B] 
celkem zásyp nosné konstrukce - zásyp nad rubovou drenáží - 54,0*18,0+0,5*54,5*(7,5+8,8)=1 416,175 [C] 
Celkem: A+B+C=3 808,628 [D]</t>
  </si>
  <si>
    <t>Celkem dle popisu v PD včetně spárování 
celkem dlažby - 0,25*(1,2*(5,8+4,2+8,0))+0,25*0,6*(10,7+10,7)+0,25*0,6*1,2*(12,2+15,0+13,4+13,4)=18,330 [A] 
celkem dlažby skluzu - 0,25*0,8*1,2*(6,8+1,5+2,5+1,2)=2,880 [B] 
Celkem: A+B=21,210 [C]</t>
  </si>
  <si>
    <t>celkem pod dlažbu podél komunikace 
celkem 0,25*(0,65+0,15)*18,0=3,600 [A]</t>
  </si>
  <si>
    <t>celkem pod dlažbu podél komunikace 
celkem (0,65+0,15)*18,0=14,400 [A]</t>
  </si>
  <si>
    <t>kompletní práce s dodáním a aplikací Np+2xNa 
celkem nátěry spodní stavby (základy) - (1,0*3,5*4+0,95*(39,5+50,5+42,3+53,3)+45,7+45,7+40,7+50,7-(0,6*14,15+14,15+13,55+15,7)+2*1,25*2*18,0)=411,230 [A] 
celkem vnitřní plochy n.k. - (18,5*2+0,7*(14,15+14,15)+1,6*(13,55+15,7)+0,6*(2,3+2,3+0,7+0,7))=107,210 [B] 
celkem vnější stěny n.k. a křídel - (23,5+23,5+13,2*3,3+13,2*2,8+11,3*4,8+14,8*1,8)+0,6*(3,3+2,8+4,8+1,8)=216,020 [C] 
Celkem: A+B+C=734,460 [D]</t>
  </si>
  <si>
    <t>celkem NAIP na spodní stavbě  
celkem rub opěr a křídel - (2*99,5+13,2*0,5*(2,3+6,8)+13,2*0,5*(1,8+6,5)+11,3*0,5*(3,8+6,8)+14,8*0,5*(0,8+6,5))=427,750 [A] 
celkem pracovní spára spodní stavby - 0,5*0,6*4+0,5*0,4*4+2*2*18,0*0,5+0,5*(13,2+13,2+11,6+14,7+14,15+14,15+13,55+15,7)=93,125 [B] 
Celkem: A+B=520,875 [C]</t>
  </si>
  <si>
    <t>celkem povrch nosné konstrukce - 17,2*9,5+0,35*9,5+0,35*9,5+0,25*2*17,16=178,630 [A]</t>
  </si>
  <si>
    <t>kompletní práce s dodáním a aplikací Np+2xNa 
celkem nátěry spodní stavby (základy) - (1,0*3,5*4+0,95*(39,5+50,5+42,3+53,3)+45,7+45,7+40,7+50,7-(0,6*14,15+14,15+13,55+15,7)+2*1,25*2*18,0)=411,230 [A] 
celkem vnitřní plochy n.k. - (18,5*2+0,7*(14,15+14,15)+1,6*(13,55+15,7)+0,6*(2,3+2,3+0,7+0,7))=107,210 [B] 
celkem vnější stěny n.k. a křídel - (23,5+23,5+13,2*3,3+13,2*2,8+11,3*4,8+14,8*1,8)+0,6*(3,3+2,8+4,8+1,8)=216,020 [C] 
celkem NAIP na spodní stavbě  
celkem rub opěr a křídel - (2*99,5+13,2*0,5*(2,3+6,8)+13,2*0,5*(1,8+6,5)+11,3*0,5*(3,8+6,8)+14,8*0,5*(0,8+6,5))=427,750 [D] 
celkem pracovní spára spodní stavby - 0,5*0,6*4+0,5*0,4*4+2*2*18,0*0,5+0,5*(13,2+13,2+11,6+14,7+14,15+14,15+13,55+15,7)=93,125 [E] 
Celkem: A+B+C+D+E=1 255,335 [F]</t>
  </si>
  <si>
    <t>Celkem kontakt římsa - nk - 9,5*0,35*2+(0,15+0,57)*(7,5)=12,050 [A]</t>
  </si>
  <si>
    <t>Celkem římsy - 9,5*2*(0,2+0,7+0,55+0,25)+2*0,5*2=34,300 [A]</t>
  </si>
  <si>
    <t>Celkem v nosné konstrukci a křídla - 0,5*(18,0+18,0+13,2+13,2+11,6+14,7)=44,350 [A]</t>
  </si>
  <si>
    <t>celkem rubová drenáž za nosnou konstrukcí - 43,1+46,2=89,300 [A] 
celkem mimo objekt mostu - 9,5+7,0=16,500 [B] 
Celkem: A+B=105,800 [C]</t>
  </si>
  <si>
    <t>9111A1</t>
  </si>
  <si>
    <t>ZÁBRADLÍ SILNIČNÍ S VODOR MADLY - DODÁVKA A MONTÁŽ</t>
  </si>
  <si>
    <t>Celkem silniční zábradlí dle PD 
Zahrnuje ocelovou část zábradlí (kotevní prvky sloupků zábradlí včetně kotvení a podlití a ocelovou výplňovou část včetně spojovacích prvků, kotvení a podlití. 
komplet dodávka dle TKP 19A., montáž včetně PKO dle TKP 19B. 
celkem půdorysná délka zábradlí - (9,5+15,15+12,05+9,5+13,65+13,65)=73,500 [A]</t>
  </si>
  <si>
    <t>celkem opěry a křídla mostu - 2*(3)+4*(2)=14,000 [A] 
celkem na římsách - (2*3)=6,000 [B] 
Celkem: A+B=20,000 [C]</t>
  </si>
  <si>
    <t>celkem betonové obrubníky z betonu min. C30/37-XF4,XD3 do betonového lože C16/20nXF1, C20/25nXF3 
Celkem po obvodu kamenné dlažby - 1,9+1,9+1,9+1,9+1,9+1,9=11,400 [A] 
celkem podél schodistě - 1,2*2*(12,6+0,4)=31,200 [B] 
celkem podél skluzů (2*1,2*(6,8+1,5+2,5+1,2)+4*0,8)=32,000 [C] 
celkem pod mostem (0,75*2+0,25*2)=2,000 [D] 
Celkem: A+B+C+D=76,600 [E]</t>
  </si>
  <si>
    <t>celkem v zálivky pod mostem - 18,8*2=37,600 [A] 
celkem podél dlažeb za křídly - 10,7+10,7+(12,2+15,0+13,4+13,4)*1,2=86,200 [B] 
Celkem: A+B=123,800 [C]</t>
  </si>
  <si>
    <t>936501</t>
  </si>
  <si>
    <t>DROBNÉ DOPLŇK KONSTR KOVOVÉ NEREZ</t>
  </si>
  <si>
    <t>celkem kotvení izolace dle detailu na jejím okraji u přesypaných objektů 
Celkem lišta včetně kotvení, tmele atp. - (0,08*0,01*7850*(9,5+9,5+1,2*(13,2+11,6+14,7+13,2)))+0,25*5*(2*9,5+1,2*(13,2+11,6+14,7+13,2))=619,267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</si>
  <si>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</si>
  <si>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SO203</t>
  </si>
  <si>
    <t>Podchod pro pěší v km 2,560</t>
  </si>
  <si>
    <t>poplatky za uložení zemin a přebytků výkopku - skládka dle zadávacích podmínek v režii dodavatele s poplatkem a evidencí 
poplatky za uložení zemin a přebytků výkopku 
celkem položka - 12110 - 139,75=139,750 [A] 
celkem položka -  13173 - 1034,73=1 034,730 [B] 
celkem položka - 13273 - 0,64=0,640 [C] 
celkem odpočet položky - 12573 - (-1)*21,28=-21,280 [D] 
Celkem: (A+B+C+D)*1,9=2 192,296 [E]</t>
  </si>
  <si>
    <t>Třída těžitelnosti je uvažována dle ČSN 73 3050. Tato třída těžitelnosti odpovídá třídě I. dle ČSN 73 6133 a TKP 4- 2005. 
celkem položka 18222 - 0,15*(100,6)=15,090 [A] 
celkem položka 18232 - 0,15*(8,0)=1,200 [B] 
celkem položka 18234 - 0,25*(20,0)=5,000 [C] 
Celkem: A+B+C=21,290 [D]</t>
  </si>
  <si>
    <t>Třída těžitelnosti je uvažována dle ČSN 73 3050. Tato třída těžitelnosti odpovídá třídě I. dle ČSN 73 6133 a TKP 4- 2005. 
Uložení není zahrnuto v položce, poplatek za uložení v samostatné položce 
celkem výkop pro konstrukci objektu - 0,5*(270,4+501,5)*2,08=802,776 [A] 
celkem výkop pro sanaci podloží - 0,5*(270,4+193,5)*1,0=231,950 [B] 
Celkem: A+B=1 034,726 [C]</t>
  </si>
  <si>
    <t>Třída těžitelnosti je uvažována dle ČSN 73 3050. Tato třída těžitelnosti odpovídá třídě I. dle ČSN 73 6133 a TKP 4- 2005. 
Uložení není zahrnuto v položce, poplatek za uložení v samostatné položce 
Celkem pro založení zábradlí - 0,4*0,4*1,0*(2+2)=0,640 [A]</t>
  </si>
  <si>
    <t>celkem položka -  12110 - 139,8=139,800 [A] 
celkem položka - 13173 - 1034,7=1 034,700 [B] 
celkem položka - 13273 - 0,64=0,640 [C] 
Celkem: A+B+C=1 175,140 [D]</t>
  </si>
  <si>
    <t>celkem základová spára - 270,4+193,5=463,900 [A]</t>
  </si>
  <si>
    <t>celkem pod ohumusování v rovině - (20,0+8,0)=28,000 [A] 
celkem pro ohumusování ve svahu - 1,2*(15,7+14,8+23,2+30,1)=100,560 [B] 
Celkem: A+B=128,560 [C]</t>
  </si>
  <si>
    <t>celkem pod ohumusování ve svahu v tl 0,15m - 1,2*(15,7+14,8+23,2+30,1)=100,560 [A]</t>
  </si>
  <si>
    <t>celkem pod ohumusování v rovině v tl 0,15m - (1,5*2,5+1,5*2,8)=7,950 [A]</t>
  </si>
  <si>
    <t>celkem pod ohumusování v rovině v tl 0,25m - (10,0+10,0)=20,000 [A]</t>
  </si>
  <si>
    <t>Celkem saparace výměny, sanace podloží - geotextílie do 600g/m2) 
celkem - (1,45+0,2+0,2+1,45+6,4)*30,2+(1,45+0,2)*(8,4+8,4)+32,2*8,4=591,140 [A] 
Celkem geotextílie 2x 300g/m2 folie dle ČSN 73 6244 v přechodových oblastech 
celkem - 5,9*27,2*2=320,960 [B] 
Celkem: A+B=912,100 [C]</t>
  </si>
  <si>
    <t>beton základových nosné konstrukce - C30/37-XC4,XF2,XA1 (CZ,1.2) - CL 0,40;Dmax 22-S4 
celkem dle výkresové dokumentace - 4,0*0,65*27,8=72,280 [A]</t>
  </si>
  <si>
    <t>beton základových pasů podezdívky plotu - C30/37-XC4,XF4,XD3 
Betonové patky zábradlí - 4*3,1415*0,2*0,2*1,0=0,503 [A]</t>
  </si>
  <si>
    <t>Celkem předpoklad výztuž B500B do základu nosné konstrukce - 0,180 t/m3 
celkem 0,18*72,28=13,010 [A]</t>
  </si>
  <si>
    <t>Celkem předpoklad 0,2 t/m3 
celkem 0,2*0,5=0,100 [A]</t>
  </si>
  <si>
    <t>Celkem těsnící folie dle ČSN 73 6244 v přechodových oblastech 
celkem - 5,9*27,2*2=320,960 [A]</t>
  </si>
  <si>
    <t>beton C30/37-XC4,XF4,XD3 (CZ, F1.2) - CL 0,40; Dmax 16-S4 
celkem římsy - (0,7*0,22+0,25*0,23)*(2,9+2,9)=1,227 [A]</t>
  </si>
  <si>
    <t>předpoklad 0,145 t/m3 - výztuž B500B dle návrhu v RDS dokumentaci 
celkem římsy - (0,145*1,23)=0,178 [A]</t>
  </si>
  <si>
    <t>beton C30/37-XC4,XF2,XD1 (CZ, F1.2) - CL 0,40; Dmax 22-S4 
celkem opěry - (0,45*81,9+0,45*81,9)=73,710 [A] 
celkem poprsní zdi - (0,45*0,18*2,9+0,45*0,35*2,9)=0,692 [B] 
Celkem: A+B=74,402 [C]</t>
  </si>
  <si>
    <t>předpoklad 0,185 t/m3 - výztuž B500B dle návrhu v RDS dokumentaci 
celkem opěr a křídel - (0,185*74,40)=13,764 [A]</t>
  </si>
  <si>
    <t>beton C30/37-XC4,XF2,XD1  (CZ, F1.2) - CL 0,20; Dmax 22-S4 
celkem monolitická deska n.k. - (13,7*2,9*0,5*(0,4+0,35))+2*(13,7*0,5*(0,45+0,50)*0,05)=15,550 [A]</t>
  </si>
  <si>
    <t>předpoklad 0,25 t/m3 - výztuž B500B dle návrhu v RDS dokumentaci 
celkem nosná konstrukce - (0,25*15,55)=3,888 [A]</t>
  </si>
  <si>
    <t>celkem pod základy - 4,4*0,2*27,8=24,464 [A] 
celkem pod drenáže - 2*0,3*27,2*1,15=18,768 [B] 
Celkem: A+B=43,232 [C]</t>
  </si>
  <si>
    <t>beton dle jednotlivých konstrukcí 
celkem výplňový beton v nosné konstrukci - 27,2*2,0*0,52=28,288 [A] 
celkem pod dlažby - 0,15*(1,2*(0,75*5,3+0,75*5,3+0,75*7,8+0,75*7,8))=3,537 [B] 
celkem výkop pro sanaci podloží (položka čerpána s odsouhlasením TDI, AD a Správce stavby) - 0,5*(270,4+193,5)*1,0=231,950 [C] 
Celkem: A+B+C=263,775 [D]</t>
  </si>
  <si>
    <t>Celkem sanace a výměna podloží dle RDS dokumentace (lomový kámen s danou velikostí zrna, ŠD FR. 0/32) 
celkem výkop pro sanaci podloží - (položka čerpána s odsouhlasením TDI, AD a Správce stavby) 0,5*(270,4+193,5)*1,0=231,950 [A]</t>
  </si>
  <si>
    <t>beton dle jednotlivých konstrukcí 
celkem obetonování drenáže - 0,3*0,6*2*25,8=9,288 [A]</t>
  </si>
  <si>
    <t>Celkem tvrdá ochrana izolace na nosné konstrukci - beton C30/37-XC4,XF4,XD3 (CZ, F1.2) - CL 0,20; Dmax 16-S4 
celkem dle PD - 0,12*12,86*2,9=4,475 [A]</t>
  </si>
  <si>
    <t>celkem předpoklad 90 kg/m3 
celkem předpoklad - 0,09*4,48=0,403 [A]</t>
  </si>
  <si>
    <t>betonářské sítě 100/100/8 mm v jedné vrstvě + 15% na překlady a prořez 
celkem 3,1415*0,004*0,004*7,85*10*2*(3,0*13,0)*1,15=0,354 [A]</t>
  </si>
  <si>
    <t>ochranný obsyp opěr dle ČSN 73 6244 - na dané ID 
celkem ochranný obsyp svislých konstrukcí - 2*0,6*61,7=74,040 [A]</t>
  </si>
  <si>
    <t>vhodný nakupovaný materiál pro zásyp za opěrou dle ČSN 73 6244 
celkem zásyp nosné konstrukce - pod rubovou drenáží - 2*0,5*(4,8+3,3)*2,1*27,2+0,5*(2,2+3,4)*0,95*8,4+0,5*(4,3+2,2)*1,85*8,4=535,521 [A] 
celkem zásyp nosné konstrukce - zásyp nad rubovou drenáží - 0,5*(4,5+6,3)*(2,0*27,2)+0,5*(4,5+6,3)*(2,0*27,2)=587,520 [B] 
Celkem: A+B=1 123,041 [C]</t>
  </si>
  <si>
    <t>Celkem dle popisu v PD včetně spárování 
celkem pod dlažby - 0,25*(1,2*(0,75*5,3+0,75*5,3+0,75*7,8+0,75*7,8))=5,895 [A]</t>
  </si>
  <si>
    <t>kompletní práce s dodáním a aplikací Np+2xNa 
celkem nátěry spodní stavby (základy) - (0,6+0,55+2,0+0,55+0,6)*27,8+0,45*4*0,3+4,0*0,65*2=125,280 [A] 
celkem vnitřní plochy n.k. - (17,5*2)=35,000 [B] 
celkem vnější stěny n.k. a křídel - (2*28,5)+0,45*2*(1,35+0,55)=58,710 [C] 
Celkem: A+B+C=218,990 [D]</t>
  </si>
  <si>
    <t>celkem NAIP na spodní stavbě  
celkem rub opěr a křídel - (2*60,5+0,3*2*27,2+0,3*2*27,2)=153,640 [A] 
celkem pracovní spára spodní stavby - 0,5*4*27,2+(0,45+0,5+0,5)*4*0,5=57,300 [B] 
Celkem: A+B=210,940 [C]</t>
  </si>
  <si>
    <t>celkem povrch nosné konstrukce - 2,9*0,2+2,9*0,35+12,86*2,9+0,25*2*12,86=45,319 [A]</t>
  </si>
  <si>
    <t>kompletní práce s dodáním a aplikací Np+2xNa 
celkem nátěry spodní stavby (základy) - (0,6+0,55+2,0+0,55+0,6)*27,8+0,45*4*0,3+4,0*0,65*2=125,280 [A] 
celkem vnitřní plochy n.k. - (17,5*2)=35,000 [B] 
celkem vnější stěny n.k. a křídel - (2*28,5)+0,45*2*(1,35+0,55)=58,710 [C] 
celkem rub opěr a křídel - (2*60,5+0,3*2*27,2+0,3*2*27,2)=153,640 [D] 
celkem pracovní spára spodní stavby - 0,5*4*27,2+(0,45+0,5+0,5)*4*0,5=57,300 [E] 
Celkem: A+B+C+D+E=429,930 [F]</t>
  </si>
  <si>
    <t>Celkem kontakt římsa - nk - 2,0*2*0,25+2,0*(0,15+0,35)*2,0=3,000 [A]</t>
  </si>
  <si>
    <t>Celkem římsy - 2,9*2*(0,2+0,7+0,45+0,25)+2*0,45*2=11,080 [A]</t>
  </si>
  <si>
    <t>Celkem v nosné konstrukci - 0,5*2*27,2=27,200 [A]</t>
  </si>
  <si>
    <t>87446</t>
  </si>
  <si>
    <t>POTRUBÍ Z TRUB PLASTOVÝCH ODPADNÍCH DN DO 400MM</t>
  </si>
  <si>
    <t>Celkem plastové pažnice PE trouby DN do 400mm pro patky zábradlí 
celkem 1,0*4=4,000 [A]</t>
  </si>
  <si>
    <t>celkem rubová drenáž za nosnou konstrukcí - 2*27,2=54,400 [A]</t>
  </si>
  <si>
    <t>celkme chráničky z HDPE 110/94mm 
Celkem chráničky - 2*9,0+2*9,0=36,000 [A] 
Celkem pod mostem - 33,0=33,000 [B] 
Celkem pro VO včetně revizních komor atp. - 27,0+3*(4,0)+2,0+2,0=43,000 [C] 
Celkem: A+B+C=112,000 [D]</t>
  </si>
  <si>
    <t>Celkem silniční zábradlí dle PD 
Zahrnuje ocelovou část zábradlí (kotevní prvky sloupků zábradlí včetně kotvení a podlití a ocelovou výplňovou část včetně spojovacích prvků, kotvení a podlití. 
komplet dodávka dle TKP 19A., montáž včetně PKO dle TKP 19B. 
celkem půdorysná délka zábradlí - (2,9+5,45+5,45+2,9+7,95+7,95)=32,600 [A]</t>
  </si>
  <si>
    <t>Celkem zábradlí podél komunikace pod mostem 
Zahrnuje ocelovou část zábradlí (kotevní prvky sloupků zábradlí včetně kotvení a podlití a ocelovou výplňovou část včetně spojovacích prvků, kotvení a podlití. 
komplet dodávka dle TKP 19A., montáž včetně PKO dle TKP 19B. 
celkem půdorysná délka zábradlí - (9,95+9,95)=19,900 [A]</t>
  </si>
  <si>
    <t>celkem opěry mostu - 2*(5)=10,000 [A] 
celkem na římsách - (2*2)=4,000 [B] 
Celkem: A+B=14,000 [C]</t>
  </si>
  <si>
    <t>celkem dle PD a ČSN 2*1=2,000 [A] evidenční číslo mostu dle detailu v souboru detailů</t>
  </si>
  <si>
    <t>celkem betonové obrubníky z betonu min. C30/37-XF4,XD3 do betonového lože C16/20nXF1, C20/25nXF3 
Celkem po obvodu kamenné dlažby - 0,75*4+0,75*4+1,2*(8,0*2+5,5*2)=38,400 [A]</t>
  </si>
  <si>
    <t>celkem v místě zálivek pod mostem - 3*27,25=81,750 [A]</t>
  </si>
  <si>
    <t>celkem v záliveky pod mostem - 3*27,25=81,750 [A]</t>
  </si>
  <si>
    <t>Celkem vyústění odvodnění do patních příkopů 
Celkem soubor vyústění s odlážením a orámováním 
1=1,000 [A]</t>
  </si>
  <si>
    <t>celkem kotvení izolace dle detailu na jejím okraji u přesypaných objektů 
Celkem lišta včetně kotvení, tmele atp. - (0,08*0,01*7850*(2*8,6+4*0,45+2*2,9+2*5,9))+0,25*5*(2*8,6+4*0,45+2*2,9+2*5,9)=275,598 [A]</t>
  </si>
  <si>
    <t>SO204</t>
  </si>
  <si>
    <t>Opěrná zeď v km 3,580 - 3,620 vlevo</t>
  </si>
  <si>
    <t>poplatky za uložení zemin a přebytků výkopku - skládka dle zadávacích podmínek v režii dodavatele s poplatkem a evidencí 
poplatky za uložení zemin a přebytků výkopku 
celkem položka - 12110 - 79,3=79,300 [A] 
celkem položka -  13173 - 896,3=896,300 [B] 
celkem položka - 13273 - 17,5=17,500 [C] 
celkem položka - 26184 - 3,1415*0,2*0,2*0,5*0,5*150=4,712 [D] 
celkem položka - 26185 - 3,1415*0,3*0,3*0,5*0,5*264=18,661 [E] 
celkem odpočet položky - 12573 - (-1)*215,0=- 215,000 [F] 
Celkem: (A+B+C+D+E+F)*1,9=1 522,799 [G]</t>
  </si>
  <si>
    <t>poplatky za uložení stavebních sutí a kamene - skládka dle zadávacích podmínek v režii dodavatele s poplatkem a evidencí.  
celkem položka 96716 - 2,5*19,2=48,000 [A] 
celkem položka 966841 - (0,8*0,03*3,0*48,0)*1,1=3,802 [B] 
Celkem: (A+B)*2,3=119,145 [C]</t>
  </si>
  <si>
    <t>Kompletní provizorní oplocení souvisejících a sousedních, dotčených ploch soukromého vlastníka dle návrhu v PD.  
Celkem zřízení, provozování, údržba provizorního oplocení a jeho následná demontáž po celou dobu odstranění stávajícího oplocení. Předpokládaná délka oplocení se uvažuje 45,0m při výšce min 2,0m včetně sloupků, výplně, patek atp.</t>
  </si>
  <si>
    <t>11010</t>
  </si>
  <si>
    <t>VŠEOBECNÉ VYKLIZENÍ ZASTAVĚNÉHO ÚZEMÍ</t>
  </si>
  <si>
    <t>komplet odstranění všech drobných objektů v prostoru předpokládané polohy objektu SO 
celkem odstranění a vyklizení včetně odvozu, uložení s případnou likvidací a poplatkem - dle souhlasu vlastníka dotčeného pozemku 
Celkem 125,0 m2=125,000 [A]</t>
  </si>
  <si>
    <t>celkem odstranění křovin na předmostích 25,0=25,000 [A]</t>
  </si>
  <si>
    <t>celkem v prostoru SO - 6 ks=6,000 [A]</t>
  </si>
  <si>
    <t>12110</t>
  </si>
  <si>
    <t>SEJMUTÍ ORNICE NEBO LESNÍ PŮDY</t>
  </si>
  <si>
    <t>tl. 250mm, v záboru dočasném do 1 roku vč. odvozu na mezideponii pro další použití</t>
  </si>
  <si>
    <t>Celkem dle výkresové dokumentace - 0,25*317,0=79,250 [A]</t>
  </si>
  <si>
    <t>Třída těžitelnosti je uvažována dle ČSN 73 3050. Tato třída těžitelnosti odpovídá třídě I. dle ČSN 73 6133 a TKP 4- 2005. 
celkem položka 17411 - 142,85=142,850 [A] 
celkem položka 18222 - 0,15*(328,0)=49,200 [B] 
celkem položka 18234 - 0,25*(91,5)=22,875 [C] 
Celkem: A+B+C=214,925 [D]</t>
  </si>
  <si>
    <t>Třída těžitelnosti je uvažována dle ČSN 73 3050. Tato třída těžitelnosti odpovídá třídě I. dle ČSN 73 6133 a TKP 4- 2005. 
Uložení není zahrnuto v položce, poplatek za uložení v samostatné položce 
celkem výkop pro konstrukci opěrné zdi - 0,5*(203,6+125,7)*4,06+0,5*(59,5+19,5)*2,9+0,5*(20,5+8,26)*2,06=812,652 [A] 
celkem výkop pro sanaci podloží - 0,5*0,5*(152,3+182,3)=83,650 [B] 
Celkem: A+B=896,302 [C]</t>
  </si>
  <si>
    <t>Třída těžitelnosti je uvažována dle ČSN 73 3050. Tato třída těžitelnosti odpovídá třídě I. dle ČSN 73 6133 a TKP 4- 2005. 
Uložení není zahrnuto v položce, poplatek za uložení v samostatné položce 
Celkem pro založení oplocení - 0,4*1,0*(5,3+0,5+38,0)=17,520 [A]</t>
  </si>
  <si>
    <t>celkem položka -  12110 - 79,3=79,300 [A] 
celkem položka - 13173 - 896,3=896,300 [B] 
celkem položka - 13273 - 17,5=17,500 [C] 
celkem položka - 26184 - 3,1415*0,2*0,2*0,5*0,5*150=4,712 [D] 
celkem položka - 26185 - 3,1415*0,3*0,3*0,5*0,5*264=18,661 [E] 
Celkem: A+B+C+D+E=1 016,473 [F]</t>
  </si>
  <si>
    <t>celkem vhodný materiál pro zásyp základů dle ČSN 73 6244 se uložení stávající vhodné zeminy 
celkem vedle zdi - 0,5*(3,5+4,6)*1,75*1,25+0,5*(3,5+6,4)*1,75*1,25=19,688 [A] 
celkem před opěrnou zdí - 1,6*1,25*33,5+0,5*(1,6+3,6)*2,0*(2,2+8,6)=123,160 [B] 
Celkem: A+B=142,848 [C]</t>
  </si>
  <si>
    <t>celkem základová spára - 153,0=153,000 [A]</t>
  </si>
  <si>
    <t>celkem pod ohumusování v rovině - (91,5)=91,500 [A] 
celkem pro ohumusování ve svahu - 1,2*(274,0)=328,800 [B] 
Celkem: A+B=420,300 [C]</t>
  </si>
  <si>
    <t>celkem pod ohumusování ve svahu v tl 0,15m - 1,2*(274,0)=328,800 [A]</t>
  </si>
  <si>
    <t>celkem pod ohumusování v rovině v tl 0,25m - (91,5)=91,500 [A]</t>
  </si>
  <si>
    <t>Celkem geotextílie na rubu zdi - 0,75*43,0+1,0*43,0+1,0*37,5+1,0*7,0+0,5*7,0+1,9*2,0+1,0*1,75+1,5*2,0+0,5*2,0+0,5*2,0+1,0*2,0+1,75*1,0+1,25*1,0+0,25*43,0+0,25*43,0+0,25*37,5+0,25*14,0=173,175 [A] 
Celkem separace podkladních vrstev - (4,0+4,0+0,5)*(44,5)+2,5*2=383,250 [B] 
Celkem: A+B=556,425 [C]</t>
  </si>
  <si>
    <t>celkem dle návrhu v PDPS dokumentaci 
celkem svislé zápory - HEB 140 - 33*0,0337*8=8,897 [A]</t>
  </si>
  <si>
    <t>celkem dle návrhu v PDPS dokumentaci 
celkem převázky 2xU200 - 2*2,0*1,2*0,0253*15=1,822 [A]</t>
  </si>
  <si>
    <t>celkem předpoklad dle PDPS - (4,1*(37,5+10,5))=196,800 [A]</t>
  </si>
  <si>
    <t>Třída vrtatelnosti dle IG průzkumu, který je přílohou PDPS  těžitelnost dle ČSN 73 3050 od 2 do 5. Položka pro vrtání zatříděna do jedné bez ohledu na rozdílnou vrtatelnost. 
celkem šikmé kotvy - 10,0*15,0=150,000 [A]</t>
  </si>
  <si>
    <t>Třída vrtatelnosti dle IG průzkumu, který je přílohou PDPS  těžitelnost dle ČSN 73 3050 od 2 do 5. Položka pro vrtání zatříděna do jedné bez ohledu na rozdílnou vrtatelnost. 
celkem sislé zápory - 8,0*33=264,000 [A]</t>
  </si>
  <si>
    <t>beton základových pasů podezdívky plotu - C30/37-XC4,XF4,XD3 
celkem 1,0*0,4*(5,3+0,5+38,0)=17,520 [A]</t>
  </si>
  <si>
    <t>beton základových pasů podezdívky plotu - C30/37-XC4,XF4,XD3 
Betonové patky zábradlí - 24*3,1415*0,2*0,2*1,0=3,016 [A]</t>
  </si>
  <si>
    <t>Celkem předpoklad 0,175 t/m3 
celkem 0,175*17,52=3,066 [A]</t>
  </si>
  <si>
    <t>Celkem předpoklad 0,2 t/m3 
celkem 0,2*3,0=0,600 [A]</t>
  </si>
  <si>
    <t>Zemní kotvy dle návrhu PDPS nebo dle upřesnění RDS a požadavku zhotovitele. Komplet včetně zkoušek. 
Celkem 15 ks=15,000 [A]</t>
  </si>
  <si>
    <t>3272A7</t>
  </si>
  <si>
    <t>ZDI OPĚR, ZÁRUB, NÁBŘEŽ Z GABIONŮ RUČNĚ ROVNANÝCH, DRÁT O4,0MM, POVRCHOVÁ ÚPRAVA Zn + Al</t>
  </si>
  <si>
    <t>Celkem gabionová opěrná zeď dle PD PDPS a TKP 30 
Celkem - 2,0*1,0*7,0+2,0*0,5*7,0+1,75*1,0*37,5+1,5*1,0*43,0+1,25*0,75*43,0+1,25*0,75*0,75+1,5*1,0*0,5=192,891 [A]</t>
  </si>
  <si>
    <t>- položka zahrnuje dodávku a osazení drátěných košů s výplní lomovým kamenem.  
- gabionové matrace se vykazují v pol.č.2722**.</t>
  </si>
  <si>
    <t>33817B</t>
  </si>
  <si>
    <t>SLOUPKY OHRADNÍ A PLOTOVÉ Z DÍLCŮ KOVOVÝCH  DODATEČNĚ KOTVENÉ</t>
  </si>
  <si>
    <t>Celkem sloupky výšky 3,0m včetně patního plechu, styčníkových plechů, kotvení komplet dle TKP 19A a PKO dle TKP 19B 
celkem 19 ks=19,000 [A]</t>
  </si>
  <si>
    <t>- dodání a osazení předepsaného sloupku, kotevní desky a spojovacího materiálu  včetně PKO  
- zřízení a výplň kotevních otvorů  
- předepsané podlití kotevních desek</t>
  </si>
  <si>
    <t>34795</t>
  </si>
  <si>
    <t>STĚNY PROTIHLUKOVÉ A OHRADNÍ ZE DŘEVA</t>
  </si>
  <si>
    <t>Komplet oplocení včetně dodávky, montáže, impregnace a nátěrů ochranných 
celkem 3,0*(5,3+0,5+38,0)=131,400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</si>
  <si>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</si>
  <si>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podkladní vrstva pod konstrukci zdi - 0,5*(2,8+3,5)*(43,0+0,5+0,5)+0,5*(2,8+3,5)*0,75*5=150,413 [A] 
celkem sanace podloží - 0,5*0,5*(152,3+182,3)=83,650 [B] 
Celkem: A+B=234,063 [C]</t>
  </si>
  <si>
    <t>ochranný obsyp opěr dle ČSN 73 6244 - na dané ID 
celkem zásyp opěrné zdi - 0,6*123,5=74,100 [A]</t>
  </si>
  <si>
    <t>vhodný nakupovaný materiál pro zásyp za opěrou dle ČSN 73 6244 
celkem zásyp opěrné zdi - 0,25*1,0*14,0+0,5*1,0*37,5+1,0*1,0*43,0+1,25*1,0*43,0=119,000 [A]</t>
  </si>
  <si>
    <t>Celkem plastové pažnice PE trouby DN do 400mm pro patky zábradlí 
celkem 0,8*24=19,200 [A]</t>
  </si>
  <si>
    <t>Celkem silniční zábradlí dle PD 
Zahrnuje ocelovou část zábradlí (kotevní prvky sloupků zábradlí včetně kotvení a podlití a ocelovou výplňovou část včetně spojovacích prvků, kotvení a podlití. 
komplet dodávka dle TKP 19A., montáž včetně PKO dle TKP 19B. 
celkem - 1,35+35,2+7,8=44,350 [A]</t>
  </si>
  <si>
    <t>966841</t>
  </si>
  <si>
    <t>ODSTRANĚNÍ OPLOCENÍ DŘEVĚNÉHO</t>
  </si>
  <si>
    <t>celkem odstranění stávajícího dřevěného oplocení komplet včetně sloupků - 48,0=48,000 [A]</t>
  </si>
  <si>
    <t>celkem vybourání podezdívky - 0,4*1,0*48,0=19,200 [A]</t>
  </si>
  <si>
    <t>SO301</t>
  </si>
  <si>
    <t>Odvodnění silnice II/405</t>
  </si>
  <si>
    <t>014112</t>
  </si>
  <si>
    <t>POPLATKY ZA SKLÁDKU TYP S-IO (INERTNÍ ODPAD)</t>
  </si>
  <si>
    <t>poplatek za uložení výkopu na skládku  
- skládka dle zadávacích podmínek v režii dodavatele s poplatkem a evidencí  
nejméně 70% odpadu bude připraveno k opětovnému použití, recyklaci nebo jinýmdruhům materiálového využití</t>
  </si>
  <si>
    <t>položka 13173-17411:4770,67-2503,189=2 267,481 [A] 
položka 13273-17110: 1346,8-23,4=1 323,400 [B] 
Celkem: (A+B)*1,9=6 822,674 [C]</t>
  </si>
  <si>
    <t>03770</t>
  </si>
  <si>
    <t>POMOC PRÁCE ZAJIŠŤ NEBO ZŘÍZ ČERPÁNÍ VODY</t>
  </si>
  <si>
    <t>stanoveno odborným odhadem projektanta 435 hod (viz. položka č. 11512), bude vykázáno dle skutečnosti  
čerpáno se souhlasem TD a objednatele</t>
  </si>
  <si>
    <t>odstranění asf. vrstev vozovky v místech výstavby plné konstrukce, vč. odvozu a uložení na skládku a poplatku  
planimetrováno ze situace programem autocad</t>
  </si>
  <si>
    <t>plocha vozovky v místě překopu 
2*6*0,15=1,800 [A]</t>
  </si>
  <si>
    <t>vybourání nestmelených podkladních vozovkových vrstev     
vč.odvozu a  uložení na skládku, včetně poplatku  
o použití materiálu zpět do násypů rozhodne TDI , nebude použito do konstrukce vozovky  
planimetrováno ze situace programem autocad</t>
  </si>
  <si>
    <t>plocha vozovky v místě překopu 
2*6*0,3=3,600 [A]</t>
  </si>
  <si>
    <t>určeno ze situací  
6+6=12,000 [A]</t>
  </si>
  <si>
    <t>stanoveno odborným odhadem projektanta, bude vykázáno dle skutečnosti</t>
  </si>
  <si>
    <t>435=435,000 [A]</t>
  </si>
  <si>
    <t>sejmutí ornice v tl.20 cm mimo prostor komunikace, vč. odvozu a uložení  
na deponii</t>
  </si>
  <si>
    <t>RN1: 35,5*0,2=7,100 [A] 
RN2: (36,5+6,5)*5*0,2=43,000 [B] 
RN3: 9,5*5*0,2=9,500 [C] 
Celkem: A+B+C=59,600 [D]</t>
  </si>
  <si>
    <t>viz. položka 17110:23,4=23,400 [A] 
viz.položka 17411:1387,21=1 387,210 [B] 
Celkem: A+B=1 410,610 [C]</t>
  </si>
  <si>
    <t>1100*0,2=220,000 [A]</t>
  </si>
  <si>
    <t>výkop jam pro RN, LS  
v případě zpětného použití odvoz a uložení na meziskládku, odvoz přebytku na skládku do dodavatelem určené vzdálenosti</t>
  </si>
  <si>
    <t>RN1: 3,3*12,5*46=1 897,500 [A] 
RN2: 882,15=882,150 [B] 
RN3: 653,3+347,4*0,35=774,890 [C] 
RN4: 1014+518*0,35=1 195,300 [D] 
LS: 10*8=80,000 [E] 
Výpustný objekt: 3*6,5*1,2=23,400 [F] 
Celkem: A+B+C+D+E+F=4 853,240 [G]</t>
  </si>
  <si>
    <t>hloubení rýh pro potrubí vč. rozšíření pro šachty  
v případě zpětného použití odvoz a uložení na meziskládku, odvoz přebytku na skládku do dodavatelem určené vzdálenosti  
planimetrováno programem autocad</t>
  </si>
  <si>
    <t>1249,08+97,72=1 346,800 [A]</t>
  </si>
  <si>
    <t>17110</t>
  </si>
  <si>
    <t>ULOŽENÍ SYPANINY DO NÁSYPŮ SE ZHUTNĚNÍM</t>
  </si>
  <si>
    <t>úprava kolem RN3</t>
  </si>
  <si>
    <t>23,4=23,400 [A]</t>
  </si>
  <si>
    <t>přebytek výkopku</t>
  </si>
  <si>
    <t>položka 13173-17411:4770,67-2503,189=2 267,481 [A] 
položka 13273-17110: 1346,8-23,4=1 323,400 [B] 
Celkem: A+B=3 590,881 [C]</t>
  </si>
  <si>
    <t>Zásyp vhodnou zeminou  
Včetně všech souvisejících prací (např. uložení, hutnění, atp.).                                 
Veškeré práce a použitý materiál musí být odsouhlasen TDI.  
planimetrováno programem autocad</t>
  </si>
  <si>
    <t>Zásyp pro potrubí: 91,86+650,25+26,45=768,560 [A] 
zásyp RN1: 1897,5-(1,98*9,66*40,86)=1 115,979 [C] 
zásyp RN2: 837,1+45,05-213,84-49,66=618,650 [B] 
Celkem: A+C+B=2 503,189 [D]</t>
  </si>
  <si>
    <t>zásyp potrubí štěrkopískem (štěrkodrtí) pod komunikací fr. 0-32mm  
Požadavky a výsledné parametry dle ČSN 736133.  
Kompletní provedení včetně případného nákupu a dodávky potřebných materiálů, včetně všech souvisejících prací (např.natěžení, dopravy, uložení, hutnění, atp.).                               
Veškeré práce a použitý materiál musí být odsouhlasen TDI.  
planimetrováno programem autocad</t>
  </si>
  <si>
    <t>4,06+6,65=10,710 [A]</t>
  </si>
  <si>
    <t>obsyp potrubí štěrkopískem fr. 0-16mm  
Požadavky a výsledné parametry dle ČSN 736133, ČSN 721006.  
Kompletní provedení včetně nákupu a dodávky potřebných materiálů, včetně všech souvisejících prací (např. natěžení, dopravy, uložení, hutnění atp.).  
planimetrováno programem autocad</t>
  </si>
  <si>
    <t>300,24+47,09=347,330 [A]</t>
  </si>
  <si>
    <t>kubatury stanoveny planimetrováním 
1907,05=1 907,050 [A]</t>
  </si>
  <si>
    <t>zpětné rozprostření ornice v tl.20 cm mimo těleso silnice</t>
  </si>
  <si>
    <t>740+360=1 100,000 [A]</t>
  </si>
  <si>
    <t>pracovní drenáž DN 100, vč.stěrkopískového obsypu, vč. zemních prací, jedná se o provizorní trativod provedený z důvodu provádění kanalizace</t>
  </si>
  <si>
    <t>340,65=340,650 [A]</t>
  </si>
  <si>
    <t>23117A</t>
  </si>
  <si>
    <t>ŠTĚTOVÉ STĚNY BERANĚNÉ Z KOVOVÝCH DÍLCŮ TRVALÉ (PLOCHA)</t>
  </si>
  <si>
    <t>zajištění svahu proti sesuvu u RN1  
kompletní dodávka vč. montáže</t>
  </si>
  <si>
    <t>46*8=368,000 [A]</t>
  </si>
  <si>
    <t>- zřízení stěny  
- dodání štětovnic v požadované kvalitě,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</si>
  <si>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3823251</t>
  </si>
  <si>
    <t>KOMPLETNÍ KONSTRUKCE OBJEKTU ZE ŽELEZOBETONU C30/37</t>
  </si>
  <si>
    <t>Výpustný objekt z retenční nádrže s kalovou jímkou  
kompletní dodávka materiálů, montáž vč. bednění, vystužení, stupadel, vtokové mříže a rámu</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</si>
  <si>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nezahrnuje dodání a uložení výztuže</t>
  </si>
  <si>
    <t>382326</t>
  </si>
  <si>
    <t>dodávka komplet vč dovozu a montáže  
prefabrikovaná betonovou sedimentační jímka   
vč vstupních komínků, poklopů, žebříků a stupadel, vč. norné stěny a deflektoru  
vč. podkladních vrstev, ŽB podkladní desky</t>
  </si>
  <si>
    <t>386111</t>
  </si>
  <si>
    <t>RETENČNÍ BOX PLASTOVÝ S REVIZÍ PRO RETENCI  - RN1</t>
  </si>
  <si>
    <t>Retenční nádrž RN1  
Retenční  box plastový s revizí pro retenci - galerie o objemu do 1000 m3  
vč. kompletní dodávky a montáže, uvedení do provozu  
vč. Hydroizolace  
vč. geotextílie min. 500g/m2  
vč. podkladu ze zhutněného štěrkopísku fr. 0-4mm, tl. 0,05m  
vč. podkladu ze zhutněné štěrkodrtě 0-32mm, tl. 0,2m  
vč. obsypu ze zhutněné štěrkopísku</t>
  </si>
  <si>
    <t>R2</t>
  </si>
  <si>
    <t>RETENČNÍ BOX PLASTOVÝ S REVIZÍ PRO RETENCI  - RN2</t>
  </si>
  <si>
    <t>Retenční nádrž RN2  
Retenční  box plastový s revizí pro retenci - galerie o objemu do 200 m3  
vč. kompletní dodávky a montáže, uvedení do provozu  
vč. Hydroizolace  
vč. geotextílie min. 500g/m2  
vč. podkladu ze zhutněného štěrkopísku fr. 0-4mm, tl. 0,05m  
vč. podkladu ze zhutněné štěrkodrtě 0-32mm, tl. 0,2m  
vč. obsypu ze zhutněné štěrkopísku</t>
  </si>
  <si>
    <t>podkladní beton pod dlažbu z lomového kamene  
planimetrováno programem autocad</t>
  </si>
  <si>
    <t>RN3: 388,2=388,200 [B] 
RN4: 518=518,000 [C] 
Celkem: (B+C)*0,15=135,930 [D]</t>
  </si>
  <si>
    <t>štěrkopískové lože pod   
Požadavky a výsledné parametry dle ČSN 736133, ČSN 721006.  
Kompletní provedení včetně nákupu a dodávky potřebných materiálů, včetně všech souvisejících prací (např. natěžení, dopravy, uložení, hutnění atp.).  
planimetrováno programem autocad</t>
  </si>
  <si>
    <t>štěrkopískové lože pod potrubí tl.150mm:64,01+12,35=76,360 [A] 
štěrkopískové lože pod dlažbou tl.100mm:(388,2+518)*0,1=90,620 [B] 
Celkem: A+B=166,980 [C]</t>
  </si>
  <si>
    <t>461211</t>
  </si>
  <si>
    <t>PATKY Z LOMOVÉHO KAMENE NA SUCHO</t>
  </si>
  <si>
    <t>VO1 patka ze záhozu lomovým kamenem    
- kámen &gt; 200 kg    
- prolita betonem C25/30 XF3</t>
  </si>
  <si>
    <t>1,5=1,500 [A]</t>
  </si>
  <si>
    <t>položka zahrnuje:  
- nutné zemní práce (hloubení rýh a pod.)  
- dodání a uložení lomového kamene předepsané frakce do předepsaného tvaru, včetně mimostaveništní a vnitrostaveništní dopravy</t>
  </si>
  <si>
    <t>VO1 z rovnaniny z LK s vyklínováním</t>
  </si>
  <si>
    <t>13,5*0,65=8,775 [A]</t>
  </si>
  <si>
    <t>dlažba z lomového kamene tl. 0.20 m  
vč.spárování cementovou maltou s odolností XF4  
planimetrováno programem autocad</t>
  </si>
  <si>
    <t>RN3: 388,2=388,200 [B] 
RN4: 518=518,000 [C] 
Celkem: (B+C)*0,2=181,240 [D]</t>
  </si>
  <si>
    <t>ŠDa 0/63 Ge tl. 150 mm - 2 vrstvy  
ČSN EN 13285, ČSN 736126-1</t>
  </si>
  <si>
    <t>plocha vozovky v místě překopu 
2*6*2=24,000 [A]</t>
  </si>
  <si>
    <t>plocha vozovky v místě překopu 
2*6=12,000 [A]</t>
  </si>
  <si>
    <t>87444</t>
  </si>
  <si>
    <t>POTRUBÍ Z TRUB PLASTOVÝCH ODPADNÍCH DN DO 250MM</t>
  </si>
  <si>
    <t>Materiál potrubí z plastových korugovaných trub rozměrová řada dle DIN 16 961. Kruhová tuhost kanalizačního potrubí min. SN12 (dle TKP 3 – dodatek č.1).  
- odolnost proti běžným čistícím zařízením  
- vč. přípojek k LS, vč. tvarovek</t>
  </si>
  <si>
    <t>87445</t>
  </si>
  <si>
    <t>POTRUBÍ Z TRUB PLASTOVÝCH ODPADNÍCH DN DO 300MM</t>
  </si>
  <si>
    <t>50,44=50,440 [A]</t>
  </si>
  <si>
    <t>Materiál potrubí z plastových korugovaných trub DN300 rozměrová řada dle DIN 16 961. Kruhová tuhost kanalizačního potrubí uloženého napříč jízdního pásu a potrubí uloženého v hloubce do 1,00m a nad 3,00m musí být minimálně SN16 (dle TKP 3 – dodatek č.1).  
- odolnost proti běžným čistícím zařízením  
- vč. přípojek k LS, vč. tvarovek</t>
  </si>
  <si>
    <t>91,73=91,730 [A]</t>
  </si>
  <si>
    <t>Materiál potrubí z plastových korugovaných trub rozměrová řada dle DIN 16 961. Kruhová tuhost kanalizačního potrubí uloženého napříč jízdního pásu a potrubí uloženého v hloubce do 1,00m a nad 3,00m musí být minimálně SN16 (dle TKP 3 – dodatek č.1).  
- odolnost proti běžným čistícím zařízením  
- vč. tvarovek</t>
  </si>
  <si>
    <t>55,06=55,060 [A]</t>
  </si>
  <si>
    <t>Materiál potrubí z plastových korugovaných trub rozměrová řada dle DIN 16 961. Kruhová tuhost kanalizačního potrubí min. SN12 (dle TKP 3 – dodatek č.1).  
- odolnost proti běžným čistícím zařízením  
- vč. tvarovek</t>
  </si>
  <si>
    <t>16,42=16,420 [A]</t>
  </si>
  <si>
    <t>111,35=111,350 [A]</t>
  </si>
  <si>
    <t>891144</t>
  </si>
  <si>
    <t>ŠOUPÁTKA DN DO 250MM</t>
  </si>
  <si>
    <t>kanalizační stavítko DN 250   
- vč.ovládání     
- vč. úpravy šachty pro osazení stavítka    
- dodávka + montáž</t>
  </si>
  <si>
    <t>- Položka zahrnuje kompletní montáž dle technologického předpisu, dodávku armatury, veškerou mimostaveništní a vnitrostaveništní dopravu.</t>
  </si>
  <si>
    <t>891146</t>
  </si>
  <si>
    <t>ŠOUPÁTKA DN DO 400MM</t>
  </si>
  <si>
    <t>kanalizační stavítko DN 400   
- vč.ovládání     
- vč. úpravy šachty pro osazení stavítka    
- dodávka + montáž</t>
  </si>
  <si>
    <t>891244</t>
  </si>
  <si>
    <t>VENTILY DN DO 250MM</t>
  </si>
  <si>
    <t>regulační prvek (např. vírový ventil)   
- vč.ovládání     
- vč. úpravy šachty pro osazení regulátoru     
- dodávka + montáž</t>
  </si>
  <si>
    <t>891645</t>
  </si>
  <si>
    <t>KLAPKY DN DO 300MM</t>
  </si>
  <si>
    <t>vč.ovládání  
vč. úpravy šachty pro osazení regulátoru  
dodávka + montáž</t>
  </si>
  <si>
    <t>891646</t>
  </si>
  <si>
    <t>KLAPKY DN DO 400MM</t>
  </si>
  <si>
    <t>894145</t>
  </si>
  <si>
    <t>ŠACHTY KANALIZAČNÍ Z BETON DÍLCŮ NA POTRUBÍ DN DO 300MM</t>
  </si>
  <si>
    <t>celoprefabrikované betonové šachty, vč.poklopu  
komplet vč. podkladního betonu, štěrku, vč. montáže</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</si>
  <si>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</si>
  <si>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894146</t>
  </si>
  <si>
    <t>ŠACHTY KANALIZAČNÍ Z BETON DÍLCŮ NA POTRUBÍ DN DO 400MM</t>
  </si>
  <si>
    <t>894158</t>
  </si>
  <si>
    <t>ŠACHTY KANALIZAČNÍ Z BETON DÍLCŮ NA POTRUBÍ DN DO 600MM</t>
  </si>
  <si>
    <t>celoprefabrikované betonové šachty, vč.poklopu  
komplet vč. podkladního betonu, štěrku,viz. TZ, vč. montáže</t>
  </si>
  <si>
    <t>896146</t>
  </si>
  <si>
    <t>SPADIŠTĚ KANALIZAČ Z BETON DÍLCŮ NA POTRUBÍ DN DO 400MM</t>
  </si>
  <si>
    <t>celoprefabrikované spadiště bez obtoku, obklad stěn a dna čedičem, vč.poklopu profilu 600 mm  
komplet vč. obkladu z čediče, podkladního betonu a štěrku viz TZ, vč. montáže</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</si>
  <si>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</si>
  <si>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896158</t>
  </si>
  <si>
    <t>SPADIŠTĚ KANALIZAČ Z BETON DÍLCŮ NA POTRUBÍ DN DO 600MM</t>
  </si>
  <si>
    <t>celoprefabrikované spadiště bez obtoku, obklad stěn a dna čedičem, vč.poklopu profilu 600 mm  
komplet vč. obkladu z čediče, podkladního betonu a štěrku viz TZ, vč. montáže  
Š9 na větvi A bude vč. obtoku DN300</t>
  </si>
  <si>
    <t>89946</t>
  </si>
  <si>
    <t>VÝŘEZ, VÝSEK, ÚTES NA POTRUBÍ DN DO 400MM</t>
  </si>
  <si>
    <t>napojení potrubí na stávající vyústní objekt  
vč. přechodových spojek s vložkami  
vč. úprava stávajícího opevnění</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</si>
  <si>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</si>
  <si>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89949</t>
  </si>
  <si>
    <t>VÝŘEZ, VÝSEK, ÚTES NA POTRUBÍ DN PŘES 800MM</t>
  </si>
  <si>
    <t>napojení potrubí na stávající vyústní objekt  
vč. přechodových spojek s vložkami  
vč. úprava stávajícího oevnění</t>
  </si>
  <si>
    <t>899524</t>
  </si>
  <si>
    <t>OBETONOVÁNÍ POTRUBÍ Z PROSTÉHO BETONU DO C25/30</t>
  </si>
  <si>
    <t>Obetonování v místech vyústních objektů  
beton C20/25XF3</t>
  </si>
  <si>
    <t>DN300: (0,3^2*3,14-0,15^2*3,14)*1,5*3=0,954 [A] 
DN400: (0,35^2*3,14-0,2^2*3,14)*1,5*2=0,777 [B] 
DN600: (0,45^2*3,14-0,3^2*3,14)*1,5=0,530 [C] 
Celkem: A+B+C=2,261 [D]</t>
  </si>
  <si>
    <t>899652</t>
  </si>
  <si>
    <t>ZKOUŠKA VODOTĚSNOSTI POTRUBÍ DN DO 300MM</t>
  </si>
  <si>
    <t>stoka DN 250, 300 vč.šachet</t>
  </si>
  <si>
    <t>142,17+14=156,170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</si>
  <si>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</si>
  <si>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899662</t>
  </si>
  <si>
    <t>ZKOUŠKA VODOTĚSNOSTI POTRUBÍ DN DO 400MM</t>
  </si>
  <si>
    <t>stoka DN 400 vč.šachet</t>
  </si>
  <si>
    <t>899672</t>
  </si>
  <si>
    <t>ZKOUŠKA VODOTĚSNOSTI POTRUBÍ DN DO 600MM</t>
  </si>
  <si>
    <t>stoka DN 600 vč.šachet</t>
  </si>
  <si>
    <t>127,77=127,770 [A]</t>
  </si>
  <si>
    <t>89980</t>
  </si>
  <si>
    <t>TELEVIZNÍ PROHLÍDKA POTRUBÍ</t>
  </si>
  <si>
    <t>prohlídka potrubí vč. přípojek, 1x před převzetím kanalizace investorem, zdokumentován TV záznam a protokol , součástí též prověření deformací (ovality) potrubí a spádu potrubí, zpracování a vyhodnocení TV prohlídky v systému ISYBAU</t>
  </si>
  <si>
    <t>156,17+55,06+127,77=339,000 [A]</t>
  </si>
  <si>
    <t>položka zahrnuje prohlídku potrubí televizní kamerou, záznam prohlídky na nosičích DVD a vyhotovení závěrečného písemného protokolu</t>
  </si>
  <si>
    <t>919113</t>
  </si>
  <si>
    <t>ŘEZÁNÍ ASFALTOVÉHO KRYTU VOZOVEK TL DO 150MM</t>
  </si>
  <si>
    <t>v místě překopu sil.II/403  
planimetrováno ze situace</t>
  </si>
  <si>
    <t>6+6=12,000 [A]</t>
  </si>
  <si>
    <t>93641</t>
  </si>
  <si>
    <t>LAPAČ SPLAVENIN</t>
  </si>
  <si>
    <t>lapač splavenin jednostranný a oboustranný umístěný v silničních příkopech  
- vč. kompozitového rámu a mříže  
- vč. prahů a opevnění z lomového kamene uloženého do betonu</t>
  </si>
  <si>
    <t>969245</t>
  </si>
  <si>
    <t>VYBOURÁNÍ POTRUBÍ DN DO 300MM KANALIZAČ</t>
  </si>
  <si>
    <t>Vybourání stáv. potrubí vč. šachet  
vč. odvozu na skládku vč. uložení a poplatku</t>
  </si>
  <si>
    <t>RN2: 5,5=5,500 [A]</t>
  </si>
  <si>
    <t>969258</t>
  </si>
  <si>
    <t>VYBOURÁNÍ POTRUBÍ DN DO 600MM KANALIZAČ</t>
  </si>
  <si>
    <t>RN2: 17=17,000 [A] 
RN3 DN400: 11,5 +DN500 11,5=23,000 [B] 
Celkem: A+B=40,000 [C]</t>
  </si>
  <si>
    <t>SO351</t>
  </si>
  <si>
    <t>PŘELOŽKA VODOVODU V KM 2,540</t>
  </si>
  <si>
    <t>90,525*1,9=171,998 [A]</t>
  </si>
  <si>
    <t>015190</t>
  </si>
  <si>
    <t>POPLATKY ZA LIKVIDACI ODPADŮ NEKONTAMINOVANÝCH - 17 02 03  PLASTY Z INTERIÉRŮ REKONSTRUOVANÝCH OBJEKTŮ</t>
  </si>
  <si>
    <t>nejméně 70% odpadu bude připraveno k opětovnému použití, recyklaci nebo jiným druhům materiálového využití</t>
  </si>
  <si>
    <t>80*1*0,001=0,080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</si>
  <si>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</si>
  <si>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80 hodin</t>
  </si>
  <si>
    <t>tl. 0,2m,v záboru dočasném záboru vč. odvozu na mezideponii pro další použití</t>
  </si>
  <si>
    <t>( situace, PP)  
10*1,5*0,2=3,000 [A]</t>
  </si>
  <si>
    <t>pol.12383</t>
  </si>
  <si>
    <t>96,615=96,615 [A]</t>
  </si>
  <si>
    <t>vč. svislého přemístění, zřízení a odstranění příložného pažení,podíl ručního výkopu kolem stáv. potrubí, v případě zpětného použití odvoz a uložení na mezideponii, odvoz přebytku na skládku do dodavatelem určené vzdálenosti  
předpoklad 70% výkopu v horninách tř.I</t>
  </si>
  <si>
    <t>(z PP) výkop rýhy  
pro montáž nového potrubí v úseku mimo chráničku  
66,0*1*1,3=85,800 [A]  
pro montáž nového potrubí v úseku chráničky 
45,0*1,5*3,5=236,250 [B] 
Celkem: (A+B)*0,7=225,435 [C]</t>
  </si>
  <si>
    <t>13283</t>
  </si>
  <si>
    <t>HLOUBENÍ RÝH ŠÍŘ DO 2M PAŽ I NEPAŽ TŘ. II</t>
  </si>
  <si>
    <t>vč. svislého přemístění, zřízení a odstranění příložného pažení,podíl ručního výkopu kolem stáv. potrubí, v případě zpětného použití odvoz a uložení na mezideponii, odvoz přebytku na skládku do dodavatelem určené vzdálenosti  
předpoklad 30% výkopu v horninách tř.II (výkop v hloubce až 3,5m)</t>
  </si>
  <si>
    <t>(z PP) výkop rýhy  
pro montáž nového potrubí v úseku mimo chráničku  
66,0*1*1,3=85,800 [A]  
pro montáž nového potrubí v úseku chráničky 
45,0*1,5*3,5=236,250 [B] 
Celkem: (A+B)*0,3=96,615 [C]</t>
  </si>
  <si>
    <t>225,435+96,615-231,525=90,525 [A]</t>
  </si>
  <si>
    <t>zásyp vhodnou zeminou</t>
  </si>
  <si>
    <t>prohozeným výkopkem v úseku mimo chráničku 
66*1*(1,3-0,1-0,3)=59,400 [A] 
v úseku chráničky 
45*1,5*(3,5-0,1-0,3-0,55)=172,125 [B] 
Celkem: A+B=231,525 [C]</t>
  </si>
  <si>
    <t>obsyp potrubí pískem fr. 0-4mm  
Požadavky a výsledné parametry dle ČSN 736133, ČSN 721006.  
Kompletní provedení včetně nákupu a dodávky potřebných materiálů, včetně všech souvisejících prací (např. natěžení, dopravy, uložení, hutnění atp.).</t>
  </si>
  <si>
    <t>(66*1+45*1,5)*0,3=40,050 [A]</t>
  </si>
  <si>
    <t>úprava dna výkopu</t>
  </si>
  <si>
    <t>(z PP)  
v úseku mimo chráničku 
66*1=66,000 [A] 
v úseku chráničky 
45*1,5=67,500 [B] 
Celkem: A+B=133,500 [C]</t>
  </si>
  <si>
    <t>dle pol.č. 12110, rozprostření kulturních vrstev vč. natěžení a dopravy z mezideponií</t>
  </si>
  <si>
    <t>pracovní drenáž DN 100, vč.stěrkopískového obsypu, vč. zemních prací, jedná se o provizorní trativod provedený z důvodu provádění  
čerpáno se souhlasem TD a objednatele</t>
  </si>
  <si>
    <t>111=111,000 [A]</t>
  </si>
  <si>
    <t>45157</t>
  </si>
  <si>
    <t>PODKLADNÍ A VÝPLŇOVÉ VRSTVY Z KAMENIVA TĚŽENÉHO</t>
  </si>
  <si>
    <t>pískové lože pod potrubí tl. 100mm    
Požadavky a výsledné parametry dle ČSN 736133, ČSN 721006.    
Kompletní provedení včetně nákupu a dodávky potřebných materiálů, včetně všech souvisejících prací (např. natěžení, dopravy, uložení, hutnění atp.).</t>
  </si>
  <si>
    <t>(66*1+45*1,5)*0,1=13,350 [A]</t>
  </si>
  <si>
    <t>potrubí z trub d40 PE100 SDR11 se zesílenou ochrannou (dvouplášťový PE)      
vč. elektrospojek a elektrotvarovek (kolena), spojek ISO, ISIFLO</t>
  </si>
  <si>
    <t>115=115,000 [A]</t>
  </si>
  <si>
    <t>87645</t>
  </si>
  <si>
    <t>CHRÁNIČKY Z TRUB PLASTOVÝCH DN DO 300MM</t>
  </si>
  <si>
    <t>z trub d225 PE100 SDR17</t>
  </si>
  <si>
    <t>45=45,000 [A]</t>
  </si>
  <si>
    <t>87833</t>
  </si>
  <si>
    <t>NASUNUTÍ PLAST TRUB DN DO 150MM DO CHRÁNIČKY</t>
  </si>
  <si>
    <t>vč. středících prvků, koncových manžet</t>
  </si>
  <si>
    <t>47,5=47,500 [A]</t>
  </si>
  <si>
    <t>položka zahrnuje:  
pojízdná sedla (objímky)  
případně předepsané utěsnění konců chráničky  
nezahrnuje dodávku potrubí</t>
  </si>
  <si>
    <t>899305</t>
  </si>
  <si>
    <t>DOPLŇKY NA POTRUBÍ - ORIENTAČ SLOUPKY</t>
  </si>
  <si>
    <t>vč. Tabulek</t>
  </si>
  <si>
    <t>899308</t>
  </si>
  <si>
    <t>DOPLŇKY NA POTRUBÍ - SIGNALIZAČ VODIČ</t>
  </si>
  <si>
    <t>signalizační vodič CY 6mm2      
vč. prověření funkčnosti měřením, vč. protokolu</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</si>
  <si>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</si>
  <si>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</si>
  <si>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</si>
  <si>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výstražná folie modré barvy s nápisem „voda“</t>
  </si>
  <si>
    <t>89941</t>
  </si>
  <si>
    <t>VÝŘEZ, VÝSEK, ÚTES NA POTRUBÍ DN DO 80MM</t>
  </si>
  <si>
    <t>na potrubí PE d40 - 2ks</t>
  </si>
  <si>
    <t>899611</t>
  </si>
  <si>
    <t>TLAKOVÉ ZKOUŠKY POTRUBÍ DN DO 80MM</t>
  </si>
  <si>
    <t>zkoušky na přeložce PE d40</t>
  </si>
  <si>
    <t>89971</t>
  </si>
  <si>
    <t>PROPLACH A DEZINFEKCE VODOVODNÍHO POTRUBÍ DN DO 80MM</t>
  </si>
  <si>
    <t>na potrubí PE d40  
- napuštění a vypuštění vody, dodání vody a dezinfekčního prostředku, bakteriologický rozbor vody.</t>
  </si>
  <si>
    <t>- napuštění a vypuštění vody, dodání vody a dezinfekčního prostředku, bakteriologický rozbor vody.</t>
  </si>
  <si>
    <t>969133</t>
  </si>
  <si>
    <t>VYBOURÁNÍ POTRUBÍ DN DO 150MM VODOVODNÍCH</t>
  </si>
  <si>
    <t>vč. odvozu a uložení na skládku</t>
  </si>
  <si>
    <t>- položka zahrnuje veškerou manipulaci s vybouranou sutí a hmotami včetně uložení na skládku. Nezahrnuje poplatek za skládku, který se vykazuje v položce 0151**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</si>
  <si>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SO352</t>
  </si>
  <si>
    <t>PŘELOŽKA VODOVODU V KM 1,515</t>
  </si>
  <si>
    <t>30,4*1,9=57,760 [A]</t>
  </si>
  <si>
    <t>POPLATKY ZA LIKVIDACI ODPADŮ NEKONTAMINOVANÝCH - 17 02 03 PLASTY Z INTERIÉRŮ REKONSTRUOVANÝCH OBJEKTŮ</t>
  </si>
  <si>
    <t>vodovodní potrubí  
nejméně 70% odpadu bude připraveno k opětovnému použití, recyklaci nebo jiným druhům materiálového využití</t>
  </si>
  <si>
    <t>65*3*0,001=0,195 [A]</t>
  </si>
  <si>
    <t>( situace, PP)  
60*1,5*0,2=18,000 [A]</t>
  </si>
  <si>
    <t>vč. svislého přemístění, zřízení a odstranění příložného pažení,podíl ručního výkopu kolem stáv. potrubí, v případě zpětného použití odvoz a uložení na mezideponii, odvoz přebytku na skládku do dodavatelem určené vzdálenosti</t>
  </si>
  <si>
    <t>(z PP) výkop rýhy  
76,0*1*1,3=98,800 [A]</t>
  </si>
  <si>
    <t>98,8-68,4=30,400 [A]</t>
  </si>
  <si>
    <t>prohozeným výkopkem  
76*1*(1,3-0,1-0,3)=68,400 [A]</t>
  </si>
  <si>
    <t>76*1*0,3=22,800 [A]</t>
  </si>
  <si>
    <t>(z PP)  
76*1=76,000 [A]</t>
  </si>
  <si>
    <t>76=76,000 [A]</t>
  </si>
  <si>
    <t>76*1*0,1=7,600 [A]</t>
  </si>
  <si>
    <t>85226</t>
  </si>
  <si>
    <t>POTRUBÍ Z TRUB LITINOVÝCH TLAKOVÝCH PŘÍRUBOVÝCH DN DO 80MM - TVAROVKY</t>
  </si>
  <si>
    <t>přírubová trouba DN 80 TP 80-200 vč. spojů, dodávka a montáž</t>
  </si>
  <si>
    <t>(kladečské schéma)  
1=1,000 [A]</t>
  </si>
  <si>
    <t>85427</t>
  </si>
  <si>
    <t>POTRUBÍ Z TRUB LITINOVÝCH ODPADNÍCH HRDLOVÝCH DN DO 100MM - TVAROVKY</t>
  </si>
  <si>
    <t>spojka hrdlo-hrdlo DN 100/100, dodávka a montáž</t>
  </si>
  <si>
    <t>(kladečské schéma)  
2=2,000 [A]</t>
  </si>
  <si>
    <t>87327</t>
  </si>
  <si>
    <t>POTRUBÍ Z TRUB PLASTOVÝCH TLAKOVÝCH SVAŘOVANÝCH DN DO 100MM</t>
  </si>
  <si>
    <t>potrubí z trub d110 PE100 SDR11 se zesílenou ochrannou (dvouplášťový PE)      
vč. elektrospojek a elektrotvarovek (kolena), spojek ISO, ISIFLO</t>
  </si>
  <si>
    <t>891426</t>
  </si>
  <si>
    <t>HYDRANTY PODZEMNÍ DN 80MM</t>
  </si>
  <si>
    <t>podzemní dvoujčinný hydrant (vzdušníky, kalník)      
vč. Samonivelačního poklopu</t>
  </si>
  <si>
    <t>89916</t>
  </si>
  <si>
    <t>BETONOVÉ DOPLŇKY TRUB VEDENÍ</t>
  </si>
  <si>
    <t>betonové bloky pod potrubí v místě hydrantů</t>
  </si>
  <si>
    <t>0,5=0,500 [A]</t>
  </si>
  <si>
    <t>89942</t>
  </si>
  <si>
    <t>VÝŘEZ, VÝSEK, ÚTES NA POTRUBÍ DN DO 100MM</t>
  </si>
  <si>
    <t>na potrubí PE d110 - 2ks</t>
  </si>
  <si>
    <t>899621</t>
  </si>
  <si>
    <t>TLAKOVÉ ZKOUŠKY POTRUBÍ DN DO 100MM</t>
  </si>
  <si>
    <t>zkoušky na přeložce PE d110</t>
  </si>
  <si>
    <t>89972</t>
  </si>
  <si>
    <t>PROPLACH A DEZINFEKCE VODOVODNÍHO POTRUBÍ DN DO 100MM</t>
  </si>
  <si>
    <t>na potrubí PE d110  
- napuštění a vypuštění vody, dodání vody a dezinfekčního prostředku, bakteriologický rozbor vody.</t>
  </si>
  <si>
    <t>65=65,000 [A]</t>
  </si>
  <si>
    <t>SO381</t>
  </si>
  <si>
    <t>Úpravy meliorací</t>
  </si>
  <si>
    <t>položka 13173-17411: (8,704-6,035)*1,9 =5,071 [A]</t>
  </si>
  <si>
    <t>čerpáno se souhlasem TD a objednatele  
odborný odhad projektanta 168 hodin</t>
  </si>
  <si>
    <t>čerpání vod ze stavebních jam při výstavbě meliorací po celou dobu výstavby  
čerpáno se souhlasem TD a objednatele</t>
  </si>
  <si>
    <t>24*7*1=168,000 [A]</t>
  </si>
  <si>
    <t>dovoz vhodného materiálu z meziskládky  
zásyp kolem šachtic  
odečteno ze vzorového uložení a situace</t>
  </si>
  <si>
    <t>pol. 17411: 6,035=6,035 [A]</t>
  </si>
  <si>
    <t>jámy pro drenážní šachtice Šn 80  
včetně odvozu na skládku  
odečteno ze vzorového uložení a situace</t>
  </si>
  <si>
    <t>1,6*1,6*1,7*2=8,704 [A]</t>
  </si>
  <si>
    <t>zásyp kolem šachet  
odečteno ze vzorového uložení a situace</t>
  </si>
  <si>
    <t>položka 13173-17411: 8,704-6,035 =2,669 [A]</t>
  </si>
  <si>
    <t>zásyp kolem šachtic  
odečteno ze vzorového uložení a situace</t>
  </si>
  <si>
    <t>(1,6*1,6*1,7-0,5*0,5*3,14*1,7)*2=6,035 [A]</t>
  </si>
  <si>
    <t>separační geotextílie v souladu s TP97, odolnost proti protlačení (CBR test) větší  
než 2kN, odolnost proti proražení menší než 20 mm, tažnost větší než 10%  
meliorační potrubí  
viz. pol.212635</t>
  </si>
  <si>
    <t>120*1,2=144,000 [A]</t>
  </si>
  <si>
    <t>212635</t>
  </si>
  <si>
    <t>TRATIVODY KOMPL Z TRUB Z PLAST HM DN DO 150MM, RÝHA TŘ I</t>
  </si>
  <si>
    <t>výkop rýhy o rozměrech viz. vzorový příčný řez, včetně zpětného zásypu  
vykopanou zeminou  
meliorační potrubí flexibilní DN 150 mm PVC  
profilovaná kruhová pevnost SN8  
částečně perforovaná s plným dnem  
uložená do ŠP lože tl. 0.15 m  
obsyp HK 16/32 f2, ČSN EN 13 285  
včetně podchycení stávajících melioračních per  
viz situace</t>
  </si>
  <si>
    <t>120=120,000 [A]</t>
  </si>
  <si>
    <t>895112</t>
  </si>
  <si>
    <t>DRENÁŽNÍ ŠACHTICE NORMÁLNÍ Z BETON DÍLCŮ ŠN 80</t>
  </si>
  <si>
    <t>celoprefabrikované betonové šachty DN800, vč.poklopu  
komplet vč. podkladního betonu, štěrku, vč. montáže</t>
  </si>
  <si>
    <t>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</si>
  <si>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ODSTRANĚNÍ STÁVAJÍCÍHO MELIORAČNÍHO POTRUBÍ</t>
  </si>
  <si>
    <t>komplet vybourání stáv. melioračního potrubí v místě dotčení včetně zásypu  
stavební jámy  
včetně odvozu a uložení na skládku a poplatku za skládku  
planimetrováno ze situace:  
Plocha meliorací v trvalém záboru:  
1900 m2 na p.č. 2414/76  
3200 m2 na p.č. 2414/77  
Plocha meliorací v dočasném záboru:  
420 m2 na p.č. 988/9  
1310 m2 na p.č. 988/1</t>
  </si>
  <si>
    <t>SO451</t>
  </si>
  <si>
    <t>PŘELOŽKA VO PODÉL MK KM 2,480 - 2,560</t>
  </si>
  <si>
    <t>R13</t>
  </si>
  <si>
    <t>poplatek za uložení zeminy na skládku</t>
  </si>
  <si>
    <t>skládkovné (10,5m3x1,8m3/t)</t>
  </si>
  <si>
    <t>18,9=18,900 [A]</t>
  </si>
  <si>
    <t>R14</t>
  </si>
  <si>
    <t>odpojování a znovupřipojování</t>
  </si>
  <si>
    <t>R15</t>
  </si>
  <si>
    <t>manipulace vedení</t>
  </si>
  <si>
    <t>R16</t>
  </si>
  <si>
    <t>poplatek za recyklaci svítidla</t>
  </si>
  <si>
    <t>R17</t>
  </si>
  <si>
    <t>poplatek za recyklaci světelného zdroje</t>
  </si>
  <si>
    <t>R18</t>
  </si>
  <si>
    <t>prořez</t>
  </si>
  <si>
    <t>KOMPLET</t>
  </si>
  <si>
    <t>kabel CYKY - předpoklad 5% z celkové délky</t>
  </si>
  <si>
    <t>R19</t>
  </si>
  <si>
    <t>materiál podružný</t>
  </si>
  <si>
    <t>předpoklad 3% z elektromontážního materiálu celkem</t>
  </si>
  <si>
    <t>R20</t>
  </si>
  <si>
    <t>PPV pro elektromontáže</t>
  </si>
  <si>
    <t>R21</t>
  </si>
  <si>
    <t>PPV pro zemní práce</t>
  </si>
  <si>
    <t>R22</t>
  </si>
  <si>
    <t>provozní vlivy</t>
  </si>
  <si>
    <t>R23</t>
  </si>
  <si>
    <t>revize</t>
  </si>
  <si>
    <t>460010024</t>
  </si>
  <si>
    <t>vytyčení trasy kabelu v zastavěném prostoru vč.mat</t>
  </si>
  <si>
    <t>KM</t>
  </si>
  <si>
    <t>0,17=0,170 [A]</t>
  </si>
  <si>
    <t>460030011</t>
  </si>
  <si>
    <t>sejmutí drnu</t>
  </si>
  <si>
    <t>460050704</t>
  </si>
  <si>
    <t>výkop jámy do 2m3 pro stožár VO ruční tř.4</t>
  </si>
  <si>
    <t>460202164</t>
  </si>
  <si>
    <t>výkop kabel.rýhy šířka 35/hloubka 80cm tř.4 strojně</t>
  </si>
  <si>
    <t>460421182</t>
  </si>
  <si>
    <t>kabel.lože písek 2x10, fólie 22cm - do š.35cm</t>
  </si>
  <si>
    <t>460490013</t>
  </si>
  <si>
    <t>výstražná fólie šířka do 22cm</t>
  </si>
  <si>
    <t>460510054</t>
  </si>
  <si>
    <t>kabelový prostup z oheb. roury plast do 10cm bez obsypu</t>
  </si>
  <si>
    <t>460561821</t>
  </si>
  <si>
    <t>zához kabelové rýhy v zástavbě strojně</t>
  </si>
  <si>
    <t>31,5=31,500 [A]</t>
  </si>
  <si>
    <t>460620001</t>
  </si>
  <si>
    <t>položení drnu na rovině</t>
  </si>
  <si>
    <t>460620014</t>
  </si>
  <si>
    <t>provizorní úprava terénu třída zeminy 4</t>
  </si>
  <si>
    <t>75=75,000 [A]</t>
  </si>
  <si>
    <t>460710002</t>
  </si>
  <si>
    <t>geodetické zaměření skutečné polohy-přímá trasa nad 1km</t>
  </si>
  <si>
    <t>170=170,000 [A]</t>
  </si>
  <si>
    <t>R6</t>
  </si>
  <si>
    <t>pouzdrový základ VO mimo trasu kabelu pr.0,2/1,2m</t>
  </si>
  <si>
    <t>R7</t>
  </si>
  <si>
    <t>odvoz zeminy do 3km bez poplatku za skládku</t>
  </si>
  <si>
    <t>10,5=10,500 [A]</t>
  </si>
  <si>
    <t>R8</t>
  </si>
  <si>
    <t>rozprostření zeminy na skládce</t>
  </si>
  <si>
    <t>1.1</t>
  </si>
  <si>
    <t>Zemní materiál</t>
  </si>
  <si>
    <t>46114</t>
  </si>
  <si>
    <t>písek kopaný 0-2mm</t>
  </si>
  <si>
    <t>46134</t>
  </si>
  <si>
    <t>beton B12,5 vč. dopravy</t>
  </si>
  <si>
    <t>46337</t>
  </si>
  <si>
    <t>roura PE pr.110/6,3mm</t>
  </si>
  <si>
    <t>46383</t>
  </si>
  <si>
    <t>výstražná fólie šířka 0,22m</t>
  </si>
  <si>
    <t>46451</t>
  </si>
  <si>
    <t>stožárové pouzdro plast SP250/1200</t>
  </si>
  <si>
    <t>46515</t>
  </si>
  <si>
    <t>roura korugovaná pr.76/63mm</t>
  </si>
  <si>
    <t>Elektroinstalace - slaboproud</t>
  </si>
  <si>
    <t>210100257</t>
  </si>
  <si>
    <t>ukončení kabelu smršťovací trubicí do 3x2,5</t>
  </si>
  <si>
    <t>210100259</t>
  </si>
  <si>
    <t>ukončení kabelu smršťovací trubicí do 4x16</t>
  </si>
  <si>
    <t>210120101</t>
  </si>
  <si>
    <t>patrona závitové pojistky vč.styčného kroužku</t>
  </si>
  <si>
    <t>210202013</t>
  </si>
  <si>
    <t>svítidlo venkovní na stožár  7m</t>
  </si>
  <si>
    <t>210202016</t>
  </si>
  <si>
    <t>svítidlo venkovní na stožár  5m</t>
  </si>
  <si>
    <t>210204002</t>
  </si>
  <si>
    <t>stožár bezpaticový výšky 5m</t>
  </si>
  <si>
    <t>210204011</t>
  </si>
  <si>
    <t>stožár bezpaticový výšky 7m</t>
  </si>
  <si>
    <t>210204201</t>
  </si>
  <si>
    <t>elektrovýzbroj stožárů pro 1 okruh</t>
  </si>
  <si>
    <t>210220022</t>
  </si>
  <si>
    <t>uzemňov.vedení v zemi úplná mtž FeZn pr.8-10mm</t>
  </si>
  <si>
    <t>20=20,000 [A]</t>
  </si>
  <si>
    <t>uzemňov.vedení v zemi úplná mtž FeZn pr.30/4mm</t>
  </si>
  <si>
    <t>210220301</t>
  </si>
  <si>
    <t>svorka hromosvodová do 2 šroubů</t>
  </si>
  <si>
    <t>19=19,000 [A]</t>
  </si>
  <si>
    <t>210220302</t>
  </si>
  <si>
    <t>svorka hromosvodová do 4 šroubů</t>
  </si>
  <si>
    <t>210220401</t>
  </si>
  <si>
    <t>označení svodu štítkem</t>
  </si>
  <si>
    <t>210511052</t>
  </si>
  <si>
    <t>jistící skříň SP100/PSP1P</t>
  </si>
  <si>
    <t>jistící skříň RF4:4</t>
  </si>
  <si>
    <t>C</t>
  </si>
  <si>
    <t>pevná trubka pr.23mm  na stožár - 3m</t>
  </si>
  <si>
    <t>D</t>
  </si>
  <si>
    <t>elektroinstalační trubka pr.23mm do podchodu</t>
  </si>
  <si>
    <t>210812065</t>
  </si>
  <si>
    <t>kabel Cu(-1kV CYKY) volně uložený 4x16</t>
  </si>
  <si>
    <t>220=220,000 [A]</t>
  </si>
  <si>
    <t>210813011</t>
  </si>
  <si>
    <t>kabel(-CYKY) pevně uložený do 3x1,5 až 6</t>
  </si>
  <si>
    <t>210950101</t>
  </si>
  <si>
    <t>označovací štítek na kabel</t>
  </si>
  <si>
    <t>68=68,000 [A]</t>
  </si>
  <si>
    <t>210950201</t>
  </si>
  <si>
    <t>příplatek na zatažení kabelu do prostupu do 0,75kg</t>
  </si>
  <si>
    <t>75.1</t>
  </si>
  <si>
    <t>Materiál elektromontážní</t>
  </si>
  <si>
    <t>101005</t>
  </si>
  <si>
    <t>kabel CYKY 3Cx1,5</t>
  </si>
  <si>
    <t>70=70,000 [A]</t>
  </si>
  <si>
    <t>101006</t>
  </si>
  <si>
    <t>kabel CYKY 3Cx2,5</t>
  </si>
  <si>
    <t>101209</t>
  </si>
  <si>
    <t>kabel CYKY 4Jx16mm2</t>
  </si>
  <si>
    <t>190109</t>
  </si>
  <si>
    <t>kabelové oko lisovací Cu 10x6 KU</t>
  </si>
  <si>
    <t>56=56,000 [A]</t>
  </si>
  <si>
    <t>190111</t>
  </si>
  <si>
    <t>kabelové oko lisovací Cu 6x4 KU</t>
  </si>
  <si>
    <t>18=18,000 [A]</t>
  </si>
  <si>
    <t>191513</t>
  </si>
  <si>
    <t>smršťovací trubice KZ4X/16-50(4x50)</t>
  </si>
  <si>
    <t>191514</t>
  </si>
  <si>
    <t>smršťovací trubice KZ4X/1,5-4(4x4)</t>
  </si>
  <si>
    <t>297121</t>
  </si>
  <si>
    <t>vedení FeZn pr.10mm(0,63kg/m)</t>
  </si>
  <si>
    <t>297122</t>
  </si>
  <si>
    <t>vedení FeZn 30/4mm(1,2kg/m)</t>
  </si>
  <si>
    <t>298232</t>
  </si>
  <si>
    <t>označovací štítek zemního svodu</t>
  </si>
  <si>
    <t>298421</t>
  </si>
  <si>
    <t>svorka spojovací SS/FeZn pr.7-10</t>
  </si>
  <si>
    <t>12=12,000 [A]</t>
  </si>
  <si>
    <t>298422</t>
  </si>
  <si>
    <t>svorka zkušební SZ/FeZn pr.7-10</t>
  </si>
  <si>
    <t>298423</t>
  </si>
  <si>
    <t>svorka připojovací SP/FeZn pr.7-10</t>
  </si>
  <si>
    <t>298424</t>
  </si>
  <si>
    <t>svorka zemnící SR02/FeZn pr.7-10/FeZn 30/4</t>
  </si>
  <si>
    <t>298425</t>
  </si>
  <si>
    <t>svorka zemnící SR03/FeZn 30/40-2x</t>
  </si>
  <si>
    <t>431152</t>
  </si>
  <si>
    <t>pojistková patrona E27 (6-25A)</t>
  </si>
  <si>
    <t>532122</t>
  </si>
  <si>
    <t>svítidlo venkovní GS 35W LED optika NA9 60st. + KGPRG5</t>
  </si>
  <si>
    <t>teplota barvy 2700K, 10800 lm, index podání barvy RA 70-79, beznástrojově přístupné a rozebíratelné, napětí 230V 50Hz, třída ochrany II, IP66, přepěťová ochrana 6kV CLO 100 tis. hodin</t>
  </si>
  <si>
    <t>svítidlo venkovní GXS 30W LED optika NA9 90st. + KGPRG5</t>
  </si>
  <si>
    <t>teplota barvy 2700K, 4800 lm, index podání barvy RA 70-79, beznástrojově přístupné a rozebíratelné, napětí 230V 50Hz, třída ochrany II, IP66, přepěťová ochrana 6kV CLO 100 tis. hodin</t>
  </si>
  <si>
    <t>svítidlo antivandal BOXER-LED-1650-4K 11W</t>
  </si>
  <si>
    <t>IP65, teplota barvy 4000K,nerezový plech, tvrzené bezpečnostní sklo, napětí 230V 50Hz, IP65 421x184x56mm</t>
  </si>
  <si>
    <t>561923</t>
  </si>
  <si>
    <t>ocelový stožár KK5 bezpaticový žár Zn termopl. úprava</t>
  </si>
  <si>
    <t>561924</t>
  </si>
  <si>
    <t>ocelový stožár K7 bezpaticový žár Zn termopl. úprava</t>
  </si>
  <si>
    <t>579291</t>
  </si>
  <si>
    <t>elvýzbroj stožáru/ kryt řady IP20</t>
  </si>
  <si>
    <t>579301</t>
  </si>
  <si>
    <t>elvýzbroj stožáru v=7m,  4 vodič 1 okruh Cu</t>
  </si>
  <si>
    <t>579302</t>
  </si>
  <si>
    <t>elvýzbroj stožáru v=5m, 4 vodič 1 okruh Cu</t>
  </si>
  <si>
    <t>579311</t>
  </si>
  <si>
    <t>elvýzbroj stožáru rozvodnice 4x16 atyp</t>
  </si>
  <si>
    <t>pevná plastová trubka pr. 23mm na stožár - 3m</t>
  </si>
  <si>
    <t>vodič Al 25 mm2</t>
  </si>
  <si>
    <t>R3</t>
  </si>
  <si>
    <t>elektroinstalační trubka D 23mm</t>
  </si>
  <si>
    <t>R4</t>
  </si>
  <si>
    <t>R5</t>
  </si>
  <si>
    <t>R10</t>
  </si>
  <si>
    <t>materiál ke zneškodnění vč. dopravy</t>
  </si>
  <si>
    <t>SOUBOR…</t>
  </si>
  <si>
    <t>R11</t>
  </si>
  <si>
    <t>nakladní auto 5t</t>
  </si>
  <si>
    <t>R12</t>
  </si>
  <si>
    <t>montážní plošina vč. přepravy</t>
  </si>
  <si>
    <t>R9</t>
  </si>
  <si>
    <t>demontáže stožárů se svítidly výšky 10m</t>
  </si>
  <si>
    <t>SO452</t>
  </si>
  <si>
    <t>PŘELOŽKA VO PODÉL II/403 V KM 1,625</t>
  </si>
  <si>
    <t>skládkovné (7m3x1,8m3/t)</t>
  </si>
  <si>
    <t>12,6=12,600 [A]</t>
  </si>
  <si>
    <t>460050705</t>
  </si>
  <si>
    <t>výkop jámy do 2,5m3 pro stožár JB ruční tř.4</t>
  </si>
  <si>
    <t>100=100,000 [A]</t>
  </si>
  <si>
    <t>105=105,000 [A]</t>
  </si>
  <si>
    <t>21=21,000 [A]</t>
  </si>
  <si>
    <t>svítidlo venkovní na stožár s výložníkem výšky 8m</t>
  </si>
  <si>
    <t>stožár bezpaticový výšky 6,2m</t>
  </si>
  <si>
    <t>stožár betonový výšky 10m</t>
  </si>
  <si>
    <t>210204021</t>
  </si>
  <si>
    <t>výložník výšky 1,8m, délky 2m</t>
  </si>
  <si>
    <t>SP100/PSP1P</t>
  </si>
  <si>
    <t>1010013</t>
  </si>
  <si>
    <t>venkovní vedení AlFe 2x16mm2</t>
  </si>
  <si>
    <t>24=24,000 [A]</t>
  </si>
  <si>
    <t>svítidlo venkovní GS 40W LED optika NA9 60st. + KGPRG5</t>
  </si>
  <si>
    <t>výložník ocelový 0,5m na stožír stožár BDX 500/60 (na průměr 190-330) žár Zn</t>
  </si>
  <si>
    <t>561925</t>
  </si>
  <si>
    <t>ocelový stožár UZMA 8 133/108/89 v=6,2m bezpaticový žár Zn termopl. úprava</t>
  </si>
  <si>
    <t>562115</t>
  </si>
  <si>
    <t>obloukový jednoduchý výložník UZA 1-2000 žár Zn (do stož. pr. 89)</t>
  </si>
  <si>
    <t>elvýzbroj stožáru v=6,2m,  4 vodič 1 okruh Cu</t>
  </si>
  <si>
    <t>R30</t>
  </si>
  <si>
    <t>příslušenství ke sloupu betonovému JB 10,5/10  EPV</t>
  </si>
  <si>
    <t>R31</t>
  </si>
  <si>
    <t>sloup betonový JB 10,5/10  EPV</t>
  </si>
  <si>
    <t>R32</t>
  </si>
  <si>
    <t>demontáž venkovního vedení VO</t>
  </si>
  <si>
    <t>190=190,000 [A]</t>
  </si>
  <si>
    <t>SO465</t>
  </si>
  <si>
    <t>Chránička pro kabel Rowanet</t>
  </si>
  <si>
    <t>345,625*1,9=656,688 [C]</t>
  </si>
  <si>
    <t>02510-1</t>
  </si>
  <si>
    <t>KALIBRAČNÍ ZKOUŠKY</t>
  </si>
  <si>
    <t>zahrnuje veškeré náklady spojené s objednatelem požadovanými zkouškami</t>
  </si>
  <si>
    <t>02510-2</t>
  </si>
  <si>
    <t>TLAKOVÉ ZKOUŠKY</t>
  </si>
  <si>
    <t>planimetrováno programem autocad ze situace: 
1659-345,625=1 313,375 [A]</t>
  </si>
  <si>
    <t>v případě zpětného použití odvoz a uložení na meziskládku,   
odvoz  přebytku na skládku do dodavatelem určené vzdálenosti</t>
  </si>
  <si>
    <t>planimetrováno programem autocad ze situace: 
3840*0,35*1,2=1 612,800 [A] 
110*0,35*1,2=46,200 [B] 
Celkem: A+B=1 659,000 [C]</t>
  </si>
  <si>
    <t>uložení výkopu na skládku</t>
  </si>
  <si>
    <t>planimetrováno programem autocad ze situace (výkr. č. 02): 
(3840+110)*0,35*0,25=345,625 [A]</t>
  </si>
  <si>
    <t>Požadavky a výsledné parametry dle ČSN 736133.  
Kompletní provedení včetně případného nákupu a dodávky potřebných materiálů, včetně všech souvisejících prací (např.natěžení, dopravy, uložení, hutnění, atp.).                               
Veškeré práce a použitý materiál musí být odsouhlasen TDI.  
planimetrováno programem autocad</t>
  </si>
  <si>
    <t>planimetrováno programem autocad ze situace: 
lože z kam. fr. 4-8:  (3840+110)*0,35*0,05=69,125 [D] 
zásyp z kam. fr. 4-8:  (3840+110)*0,35*0,2=276,500 [E] 
Celkem: D+E=345,625 [F]</t>
  </si>
  <si>
    <t>460490012</t>
  </si>
  <si>
    <t>KRYTÍ KABELŮ VÝSTRAŽNOU FOLIÍ ŠÍŘKY 33 CM</t>
  </si>
  <si>
    <t>kompletní provedení vč. nákupu a dopravy na stavbu</t>
  </si>
  <si>
    <t>3840+110=3 950,000 [A]</t>
  </si>
  <si>
    <t>742J15</t>
  </si>
  <si>
    <t>OCHRANNÁ TRUBKA OPTICKÉHO KABELU HDPE SVĚTLOST 10-40MM</t>
  </si>
  <si>
    <t>3x HDPE 40x33 modra, oranzova, zelena 
3*(3840+110)=11 850,000 [A]</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</si>
  <si>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</si>
  <si>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75II7X</t>
  </si>
  <si>
    <t>SPOJKA OPTICKÁ - MONTÁŽ</t>
  </si>
  <si>
    <t>Spojka HDPE 40mm šroubovací pro chráničky optického kabelu</t>
  </si>
  <si>
    <t>HDPE 40/33: 2*3=6,000 [A]</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</si>
  <si>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</si>
  <si>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87633</t>
  </si>
  <si>
    <t>CHRÁNIČKY Z TRUB PLASTOVÝCH DN DO 150MM</t>
  </si>
  <si>
    <t>planimetrováno programem autocad ze situace: 
21+15+30=66,000 [A] 
rezerva pod hosp.sjezdy: 40=40,000 [B] 
Celkem: A+B=106,000 [C]</t>
  </si>
  <si>
    <t>8988C</t>
  </si>
  <si>
    <t>KABELOVÉ KOMORY Z PLASTICKÝCH HMOT, UŽITNÝ OBJEM DO 0,35M3</t>
  </si>
  <si>
    <t>kabelové komory s 3M markerem na konci úseku</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</si>
  <si>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</si>
  <si>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SO501</t>
  </si>
  <si>
    <t>Přeložka STL plynovodu v km 1,385</t>
  </si>
  <si>
    <t>014321</t>
  </si>
  <si>
    <t>POPLATKY ZA VYPUŠTĚNÝ PLYN</t>
  </si>
  <si>
    <t>2,00=2,000 [A]</t>
  </si>
  <si>
    <t>zahrnuje náklady majiteli za způsobenou ztrátu</t>
  </si>
  <si>
    <t>tl. 200mm, mimo trvalý zábor v záboru dočasném vč. odvozu na mezideponii pro další použití</t>
  </si>
  <si>
    <t>TECHNICKÁ ZPRÁVA 
PODÉLNÝ PROFIL 
288,00*0,20=57,600 [A]</t>
  </si>
  <si>
    <t>položka zahrnuje sejmutí ornice bez ohledu na tloušťku vrstvy a její vodorovnou dopravu nezahrnuje uložení na trvalou skládku</t>
  </si>
  <si>
    <t>12273</t>
  </si>
  <si>
    <t>ODKOPÁVKY A PROKOPÁVKY OBECNÉ TŘ. I</t>
  </si>
  <si>
    <t>odkop pro krytí ŽB deskou, v případě zpětného použití výkopku odvoz a uložení na mezideponii, odvoz přebytku na skládku vč. uložení a poplatku</t>
  </si>
  <si>
    <t>TECHNICKÁ ZPRÁVA 
DETAILY NAPOJENÍ 
31,00*4,20*(0,22+0,20+0,05-0,20)=35,154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</si>
  <si>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</si>
  <si>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 případě zpětného použití odvoz a uložení na mezideponii, odvoz přebytku na skládku vč. uložení a poplatku</t>
  </si>
  <si>
    <t>TECHNICKÁ ZPRÁVA 
PODÉLNÝ PROFIL 
DETAILY NAPOJENÍ 
ŘEZ VÝKOPEM 
5,00*2,00*2,00*2=40,000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</si>
  <si>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</si>
  <si>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TECHNICKÁ ZPRÁVA 
PODÉLNÝ PROFIL 
DETAILY NAPOJENÍ 
ŘEZ VÝKOPEM 
nové potrubí 
57,00*1,20*1,45=99,180 [A] 
31,00*1,25*1,70=65,875 [B] 
demontáž stáv. potrubí 
63,00*0,80*1,50=75,600 [C] 
Celkem: A+B+C=240,655 [D]</t>
  </si>
  <si>
    <t>Požadavky a výsledné parametry dle platných ČSN uvedených v tech.zprávě.  
Kompletní provedení včetně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t>
  </si>
  <si>
    <t>TECHNICKÁ ZPRÁVA 
PODÉLNÝ PROFIL 
DETAILY NAPOJENÍ 
ŘEZ VÝKOPEM 
nové potrubí 
5,00*2,00*(2,00-0,40-0,40)*2=24,000 [A] 
57,00*1,20*(1,45-0,10-0,40)=64,980 [B] 
demontáž stáv. potrubí 
63,00*0,80*1,50=75,600 [C] 
Celkem: A+B+C=164,580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</si>
  <si>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</si>
  <si>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drceným kamenivem pod budoucí komunikací, max. vel. zrna 63mm. Požadavky a výsledné parametry dle příslušných norem dle tech. zprávy.  
Kompletní provedení včetně nákupu a dodávky potřebných materiálů, včetně všech souvisejících prací (např. natěžení, dopravy, uložení, hutnění atp.).  
Veškeré práce a použitý materiál musí být odsouhlasem TDI.</t>
  </si>
  <si>
    <t>TECHNICKÁ ZPRÁVA 
PODÉLNÝ PROFIL 
DETAILY NAPOJENÍ 
ŘEZ VÝKOPEM 
nové potrubí 
31,00*1,25*(1,70-0,10-0,50)=42,625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</si>
  <si>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</si>
  <si>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</si>
  <si>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</si>
  <si>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obsyp a lože potrubí z prosáté zeminy max. velikost zrn 63mm  
Požadavky a výsledné parametry dle platných ČSN uvedených v tech.zprávě.  
Kompletní provedení včetně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t>
  </si>
  <si>
    <t>TECHNICKÁ ZPRÁVA 
PODÉLNÝ PROFIL 
ŘEZ VÝKOPEM 
57,00*1,20*(0,10+0,40)=34,200 [A] 
5,00*2,00*(0,40+0,40)*2=16,000 [B] 
v mistě spojů a tvarovek podsyp a obsyp potrubí pískem  
-1,00*2=-2,000 [C] 
Celkem: A+B+C=48,200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</si>
  <si>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</si>
  <si>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Obsyp potrubí pod budoucí komunikací min. 0,20m nad potrubí, štěrkopísek fr. 0-63mm. Požadavky a výsledné parametry dle příslušných norem dle tech. zprávy.  
Kompletní provedení včetně nákupu a dodávky potřebných materiálů, včetně všech souvisejících prací (např. natěžení, dopravy, uložení, hutnění atp.).  
Veškeré práce a použitý materiál musí být odsouhlasem TDI.</t>
  </si>
  <si>
    <t>TECHNICKÁ ZPRÁVA 
PODÉLNÝ PROFIL 
DETAILY NAPOJENÍ 
ŘEZ VÝKOPEM 
31,00*1,25*0,50=19,375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</si>
  <si>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</si>
  <si>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 mistě spojů a tvarovek podsyp a obsyp potrubí pískem tl. 0,20m nad potrubí fr. 0/8mm. Požadavky a výsledné parametry dle příslušných norem dle tech. zprávy.  
Kompletní provedení včetně nákupu a dodávky potřebných materiálů, včetně všech souvisejících prací (např. natěžení, dopravy, uložení, hutnění atp.).  
Veškeré práce a použitý materiál musí být odsouhlasem TDI.</t>
  </si>
  <si>
    <t>TECHNICKÁ ZPRÁVA 
DETAILY NAPOJENÍ 
v mistě spojů a tvarovek podsyp a obsyp potrubí pískem 
1,00*2=2,000 [A]</t>
  </si>
  <si>
    <t>rozprostření kulturních vrstev vč. natěžení a dopravy z mezideponie</t>
  </si>
  <si>
    <t>výměra dle pol.č. 12110   
57,60=57,600 [A]</t>
  </si>
  <si>
    <t>položka zahrnuje:  
nutné přemístění ornice z dočasných skládek vzdálených do 50m rozprostření ornice v předepsané tloušťce v rovině a ve svahu do 1:5</t>
  </si>
  <si>
    <t>272324</t>
  </si>
  <si>
    <t>ZÁKLADY ZE ŽELEZOBETONU DO C25/30</t>
  </si>
  <si>
    <t>Ochranná roznášecí ŽB deska tl. 220mm š. 4,2m, dl. 31m, dilatace po 10m.   
Beton C25/30 XC2, výztuž B500 (R), Kari síť 8/100x8/100 - 1 vrstva.</t>
  </si>
  <si>
    <t>TECHNICKÁ ZPRÁVA 
SITUACE 
PODÉLNÁ ŘEZ 
deska + opěry 
31,00*4,20*0,22=28,644 [A] 
31,00*0,60*0,20*2=7,440 [B] 
Celkem: A+B=36,084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</si>
  <si>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</si>
  <si>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Vyztužení desky příčně při spodním líci10xR 16/m, podélně 5x R12/m. Při horním líci síť KARI 8/100 x 8/100. Přesahy sítí přes2 oka. Krytí výztuže 40 mm. Délka ochrany je navržena 31 m.  
schematicky je vykresleno v příloze TZ</t>
  </si>
  <si>
    <t>36,084*0,15=5,413 [A]</t>
  </si>
  <si>
    <t>Pískové lože pod krycí ŽB desku tl. 50mm. Požadavky a výsledné parametry dle příslušných norem dle tech. zprávy.  
Kompletní provedení včetně nákupu a dodávky potřebných materiálů, včetně všech souvisejících prací (např. natěžení, dopravy, uložení, hutnění atp.).  
Veškeré práce a použitý materiál musí být odsouhlasem TDI.</t>
  </si>
  <si>
    <t>TECHNICKÁ ZPRÁVA 
ŘEZ VÝKOPEM 
31,00*4,20*0,05=6,510 [A]</t>
  </si>
  <si>
    <t>Pískové lože pod potrubí tl. 100mm. Požadavky a výsledné parametry dle příslušných norem dle tech. zprávy.  
Kompletní provedení včetně nákupu a dodávky potřebných materiálů, včetně všech souvisejících prací (např. natěžení, dopravy, uložení, hutnění atp.).  
Veškeré práce a použitý materiál musí být odsouhlasem TDI.</t>
  </si>
  <si>
    <t>TECHNICKÁ ZPRÁVA 
PODÉLNÝ PROFIL 
DETAILY NAPOJENÍ 
ŘEZ VÝKOPEM 
nové potrubí - budoucí komunikace 
31,00*1,25*0,10=3,875 [A]</t>
  </si>
  <si>
    <t>71311</t>
  </si>
  <si>
    <t>IZOLACE TEPELNÁ BĚŽNÝCH KONSTRUKCÍ PEVNÁ</t>
  </si>
  <si>
    <t>ochrana potrubí pomocí desek XPS tl. 200mm, š. 3,0m, dl. 31,0m</t>
  </si>
  <si>
    <t>TECHNICKÁ ZPRÁVA 
31,00*3,00=93,000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</si>
  <si>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</si>
  <si>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78342-3</t>
  </si>
  <si>
    <t>F-R</t>
  </si>
  <si>
    <t>PROTIKOROZ OCHRANA POTRUBÍ VÍCEVRST</t>
  </si>
  <si>
    <t>izolace přechodů ocel/PE, objímkových přesuvek dle ČSN EN 12068, TPG 920 21, překrytí 66%  vč. předúpravy povrchu, odmaštění, otrýskání , vč. elektrojiskrové zkoušky</t>
  </si>
  <si>
    <t>TECHNICKÁ ZPRÁVA 
2,50=2,500 [A]</t>
  </si>
  <si>
    <t>87333</t>
  </si>
  <si>
    <t>POTRUBÍ Z TRUB PLASTOVÝCH TLAKOVÝCH SVAŘOVANÝCH DN DO 150MM</t>
  </si>
  <si>
    <t>trubka PE100 RC dn160x9,1 mm, SDR 17,6; s ochranným PP pláštěm vč.tvarovek, vč. montáže</t>
  </si>
  <si>
    <t>TECHNICKÁ ZPRÁVA 
SITUACE 
88,00=88,000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</si>
  <si>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</si>
  <si>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chránička PE dn315 mm, mat. PE100, SDR11  vč. utěsnění konců chráničky pryžovými manžetami</t>
  </si>
  <si>
    <t>TECHNICKÁ ZPRÁVA 
SITUACE 
43,00=43,000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</si>
  <si>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</si>
  <si>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nasunutí potrubí D 160 do ochranné trubky vč. pojízdných sedel</t>
  </si>
  <si>
    <t>89930</t>
  </si>
  <si>
    <t>DOPLŇKY NA POTRUBÍ - ORIENTAČNÍ SLOUPEK</t>
  </si>
  <si>
    <t>dle TPG 700 24, plastový, bezúdržbový vč. kotvení a uličního poklopu s nápisem "PLYN"</t>
  </si>
  <si>
    <t>TECHNICKÁ ZPRÁVA 
SITUACE 
3=3,000 [A]</t>
  </si>
  <si>
    <t>- Položka zahrnuje veškerý materiál, výrobky a polotovary, včetně mimostaveništní a  
vnitrostaveništní dopravy (rovněž přesuny), včetně naložení a složení,případně s uložením.  
- položka zásuvky POCH zahrnuje i vodiče z média a z chráničky, event. i vlastní sloupek (pokud není zásuvka umístěna na orientačním sloupku nebo na čichačce).</t>
  </si>
  <si>
    <t>899302</t>
  </si>
  <si>
    <t>DOPLŇKY NA PLYN POTRUBÍ - ČICHAČKY</t>
  </si>
  <si>
    <t>TECHNICKÁ ZPRÁVA 
SITUACE 
2=2,000 [A]</t>
  </si>
  <si>
    <t>- Položka zahrnuje veškerý materiál, výrobky a polotovary, včetně mimostaveništní a  
vnitrostaveništní dopravy (rovněž přesuny), včetně naložení a složení,případně s uložením.  
- položka čichačka zahrnuje i zaizolování podzemní části.</t>
  </si>
  <si>
    <t>signalizační vodič CYY pr. min. 2,5mm2</t>
  </si>
  <si>
    <t>- Položka zahrnuje veškerý materiál, výrobky a polotovary, včetně mimostaveništní a  
vnitrostaveništní dopravy (rovněž přesuny), včetně naložení a složení,případně s uložením.  
- položka signalizační vodič zahrnuje i kontrolní vývody.</t>
  </si>
  <si>
    <t>folie žlutá perforovaná š. 300mm</t>
  </si>
  <si>
    <t>- Položka zahrnuje veškerý materiál, výrobky a polotovary, včetně mimostaveništní a  
vnitrostaveništní dopravy (rovněž přesuny), včetně naložení a složení,případně s uložením.</t>
  </si>
  <si>
    <t>899331</t>
  </si>
  <si>
    <t>DOPLŇKY NA PLYN POTRUBÍ DN DO 150MM - PROPOJE</t>
  </si>
  <si>
    <t>jednostranné balonování STL plynovodu, dočasný obtok dn63 , propoj potrubí - zemní přechodový kus PE/ocel dn160/DN150, objímková přesuvka (typ SMU-S) DN150, PN16; dodávka, montáž</t>
  </si>
  <si>
    <t>- položka propoje zahrnuje dodávku a montáž propojovacího mezikusu, vypracování  
technologického postupu a práce s ním spojené, dozor správce potrubí.</t>
  </si>
  <si>
    <t>899631</t>
  </si>
  <si>
    <t>TLAKOVÉ ZKOUŠKY POTRUBÍ DN DO 150MM</t>
  </si>
  <si>
    <t>pneumatická zkouška přetlakem 6 bar dle ČSN EN 12 007-1, ČSN EN 12 327, TPG 702 01, TPG 702 04  
vč. ověření bezchybné funkce signal. vodiče</t>
  </si>
  <si>
    <t>TECHNICKÁ ZPRÁVA 
88,00=88,000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</si>
  <si>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</si>
  <si>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89991</t>
  </si>
  <si>
    <t>VÝSTAVBOVÉ ČIŠTĚNÍ PLYNOVODU DN DO 150 MM</t>
  </si>
  <si>
    <t>čištění potrubí molitanovými válci d160</t>
  </si>
  <si>
    <t>89992</t>
  </si>
  <si>
    <t>ZAPLYNĚNÍ STL PLYNOVODU DN 150</t>
  </si>
  <si>
    <t>dle ČSN EN 12327, ČSN 38 6405, TPG 702 04</t>
  </si>
  <si>
    <t>969333</t>
  </si>
  <si>
    <t>VYBOURÁNÍ POTRUBÍ DN DO 150MM PLYNOVÝCH</t>
  </si>
  <si>
    <t>demontáž, odstranění stávajícího ocel. potrubí DN 150, rozřezání na dopravní délky, odvoz a likvidace suti</t>
  </si>
  <si>
    <t>TECHNICKÁ ZPRÁVA 
SITUACE 
63,00=63,000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</si>
  <si>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</si>
  <si>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969433</t>
  </si>
  <si>
    <t>PROPLACH PLYN POTRUBÍ DN DO 150MM VZDUCHEM NEBO INERT PLYNEM</t>
  </si>
  <si>
    <t>inertizace potrubí ocel DN 150 vč. odplynění, dle ČSN  EN 12327, ČSN 38 6405, TPG 702 04</t>
  </si>
  <si>
    <t>položka zahrnuje:  
použití potřebných mechanizmů pro vhánění a nasávání vzduchu nebo plynu utěsnění konců  
dělení na předepsané délky úseků  
v případě proplachu plynem (dusík) dodání lahví vyhotovení závěrečné zprávy</t>
  </si>
  <si>
    <t>SO701</t>
  </si>
  <si>
    <t>PROTIHLUKOVÁ STĚNA NA SILNICI II/405 V KM 2,440-2,830</t>
  </si>
  <si>
    <t>nevhodný materiál z vrtů, patek</t>
  </si>
  <si>
    <t>D 800mm: 3.1415*0.8^2/4*315*1,9=300,830 [A] 
patky založení:  2,6*2,6*1,0*35*1,9=449,540 [B] 
patky pro zábradlí: 0,6*0,6*1,2*10*1,9=8,208 [C] 
Celkem: A+B+C=758,578 [D]</t>
  </si>
  <si>
    <t>029711</t>
  </si>
  <si>
    <t>OSTAT POŽADAVKY - GEOT MONIT NA POVRCHU - MĚŘ (GEODET) BODY</t>
  </si>
  <si>
    <t>body HVB s nucenou centrací</t>
  </si>
  <si>
    <t>pro hloubení patek založení PHS  
pro hloubení patek zábradlí</t>
  </si>
  <si>
    <t>patky založení:  2,6*2,6*1,0*35=236,600 [A] 
patky pro zábradlí: 0,6*0,6*1,2*10=4,320 [B] 
Celkem: A+B=240,920 [C]</t>
  </si>
  <si>
    <t>D 800mm: 3.1415*0.8^2/4*315=158,332 [A] 
patky založení:  2,6*2,6*1,0*35=236,600 [B] 
patky pro zábradlí: 0,6*0,6*1,2*10=4,320 [C] 
Celkem: A+B+C=399,252 [D]</t>
  </si>
  <si>
    <t>kubatury vypočteny ze vz. příčných řezů a situace 
podél PHS: 0,6*390=234,000 [A]</t>
  </si>
  <si>
    <t>386 (dl. PHS) * 2.7 (š. úpravy): 386*2,7=1 042,200 [A]</t>
  </si>
  <si>
    <t>224324</t>
  </si>
  <si>
    <t>PILOTY ZE ŽELEZOBETONU C25/30</t>
  </si>
  <si>
    <t>C25/30 - XA1/XA2 - dřík    
včetně přebetonování, ubourání hlavy a odvozu materiálu</t>
  </si>
  <si>
    <t>D 800mm:  3.1415*0.8^2/4*63*4,30=136,165 [A]</t>
  </si>
  <si>
    <t>C30/37 - XF4 - zhlaví</t>
  </si>
  <si>
    <t>D 800mm:  3.1415*0.8^2/4*63*0,70=22,166 [A]</t>
  </si>
  <si>
    <t>ocel B 500B    
max. 120kg/m3 betonu</t>
  </si>
  <si>
    <t>D 800mm:  (3.1415*0.8^2/4*63*5,0)*0,120=19,000 [A]</t>
  </si>
  <si>
    <t>224367</t>
  </si>
  <si>
    <t>VÝZTUŽ PILOT TUHÁ</t>
  </si>
  <si>
    <t>trubky 63/3mm v pilotách</t>
  </si>
  <si>
    <t>(5,0*63)*4*0.00448=5,645 [A]</t>
  </si>
  <si>
    <t>264330</t>
  </si>
  <si>
    <t>VRTY PRO PILOTY TŘ. III D DO 800MM</t>
  </si>
  <si>
    <t>D 800mm    
nevhodný materiál - vč. odvozu na skládku     
vč. šablony a jejího opětovného odstranění, odvozu na skládku a poplatku za skládku    
70% z celkového množství</t>
  </si>
  <si>
    <t>63*5,0*0,7=220,500 [A]</t>
  </si>
  <si>
    <t>264430</t>
  </si>
  <si>
    <t>VRTY PRO PILOTY TŘ. IV D DO 800MM</t>
  </si>
  <si>
    <t>D 800mm    
nevhodný materiál - vč. odvozu na skládku     
vč. šablony a jejího opětovného odstranění, odvozu na skládku a poplatku za skládku    
30% z celkového množství</t>
  </si>
  <si>
    <t>63*5,0*0,3=94,500 [A]</t>
  </si>
  <si>
    <t>281451</t>
  </si>
  <si>
    <t>INJEKTOVÁNÍ NÍZKOTLAKÉ Z CEMENTOVÉ MALTY NA POVRCHU</t>
  </si>
  <si>
    <t>zainjektování trubek pro CHA po zkoušce</t>
  </si>
  <si>
    <t>3.1415*0.0285^2*(4,3*63)*4=2,765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</si>
  <si>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</si>
  <si>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fólie proti prorůstání plevelů a pro udržení vlhkosti (m2)  
specifikace: silná tkaná školkařská textilie 100g/m2 (role 40cm x 100m) UV stabilizovaná vč.upevňovacích kolíků do země</t>
  </si>
  <si>
    <t>podél PHS: 0,6*390=234,000 [A]</t>
  </si>
  <si>
    <t>33794</t>
  </si>
  <si>
    <t>SLOUPKY PROTIHLUK STĚN Z KOVU</t>
  </si>
  <si>
    <t>kompletní osazení a dodávka vč. kotvení do nosné konstrukce a povrchové úpravy   
HEB 180 vč dodání osazení a ochrany PKO  
HEB 180 - hmotnost 52,5kg/m</t>
  </si>
  <si>
    <t>HEB 180: (2,2*2+3,0*2+3,6*31+4,3*63)*52,5/1000=20,627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</si>
  <si>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</si>
  <si>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347125</t>
  </si>
  <si>
    <t>STĚNY PROTIHLUKOVÉ Z DÍLCŮ ŽELEZOBETON DO C30/37</t>
  </si>
  <si>
    <t>C30/37 - XF4    
sokl tl. 120mm    
kompletní osazení a dodávka  
Zahrnuje všechny práce a  dodávku materiálů včetně výztuže, kotevních prvků rámu.    
celkem z betonu C30/37-XF4 dle PDPS a RDS dokumentace  
"Včetně dodávky a montáže s vyrovnáním.  
Panel musí být certifikován jako výrobek."  
Včetně řešení pro osazení dveří únikového východu s jeho ozančením tabulkou (Únikový východ). Vše dle RDS dokumnetace, TP 104 a související.Včetně těsnění a výplní spar  
po celém obvodu.</t>
  </si>
  <si>
    <t>výrobní rozměry betonových soklových panelú budou podrobně upřesněny v RDS: 4,0*0,70*94=263,200 [A]</t>
  </si>
  <si>
    <t>34715</t>
  </si>
  <si>
    <t>STĚNY PROTIHLUKOVÉ Z DÍLCŮ Z PLAST HMOT</t>
  </si>
  <si>
    <t>kompletní osazení a dodávka vč. kotvení do nosné konstrukce   
Akustické parametry pohltivých panelů dle TP 104:  
- pohltivost dle ČSN EN 1793-1: Kategorie zvukové pohltivosti A3 - DL? = 8 - 11 dB  
- neprůzvučnost dle ČSN EN 1793-2: Kategorie vzduchové neprůzvučnosti B3 DLR ? 24 dB  
Objekt je navržen na zatížení dle ČSN EN 1794-1.</t>
  </si>
  <si>
    <t>4,0*1,5*2=12,000 [A] 
4,0*2,3*2=18,400 [B] 
4,0*2,8*91=1 019,200 [C] 
3,0*2,8*1=8,400 [D] 
Celkem: A+B+C+D=1 058,000 [E]</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</si>
  <si>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</si>
  <si>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pod patky založení PHS  
beton C 16/20 X0</t>
  </si>
  <si>
    <t>1,8*1,8*0,10*35=11,340 [A]</t>
  </si>
  <si>
    <t>beton C30/37-XF4</t>
  </si>
  <si>
    <t>Celkem podkladní beton pod soklové panely pro jejich vyrovnání - beton C30/37-XF4 
celkem předpoklad 0,18*0,15*0,3*2*98=1,588 [A]</t>
  </si>
  <si>
    <t>45147</t>
  </si>
  <si>
    <t>PODKL A VÝPLŇ VRSTVY Z MALTY PLASTICKÉ</t>
  </si>
  <si>
    <t>Celkem polymerový beton (plastbeton) dle TKP 18. 
Podlití patních plechů sloupků stěn - 0,03*0,45*0,45*(98)=0,595 [A]</t>
  </si>
  <si>
    <t>Položka zahrnuje veškerý materiál, výrobky a polotovary, včetně mimostaveništní a vnitrostaveništní dopravy (rovněž přesuny), včetně naložení a složení, případně s uložením.</t>
  </si>
  <si>
    <t>štěrkodrť 16/32 za rubem PHS v šířce 0,60m, tl. 0,15m</t>
  </si>
  <si>
    <t>podél PHS za rubem: 0,6*390*0,15=35,100 [A]</t>
  </si>
  <si>
    <t>patky pro zábradlí DN400, hl. 0,80m  
patky pro zábradlí z betonu C25/30 XF4</t>
  </si>
  <si>
    <t>patky pro zábradlí: 0,6*0,6*1,2*10=4,320 [B]</t>
  </si>
  <si>
    <t>461385</t>
  </si>
  <si>
    <t>PATKY ZE ŽELEZOBETONU DO C30/37 VČET VÝZTUŽE</t>
  </si>
  <si>
    <t>patky pro založení PHS - beton C30/37 - XF4..........72,564m3  
ocel B 500B  vč. kotevního přípravku  
max. 120kg/m3 betonu .......... 72,564m3*0,120t=8,71tun</t>
  </si>
  <si>
    <t>((1,6*1,6*0,7)+(0,75*0,75*0,5))*35=72,564 [A]</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</si>
  <si>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</si>
  <si>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465922</t>
  </si>
  <si>
    <t>DLAŽBY Z BETONOVÝCH DLAŽDIC NA MC</t>
  </si>
  <si>
    <t>v místech únikové otvoru  
zámková důažba tl. 60 mm</t>
  </si>
  <si>
    <t>1,0*1,3=1,300 [A]</t>
  </si>
  <si>
    <t>-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t>
  </si>
  <si>
    <t>plocha pod zámkovou dlažbu v místě únikového otvoru PHS  
ŠDa 0/32 Ge tl. 200 mm  
ČSN EN 13285, ČSN 736126-1</t>
  </si>
  <si>
    <t>v místech únikové otvoru: 1,0*4=4,000 [A]</t>
  </si>
  <si>
    <t>711312</t>
  </si>
  <si>
    <t>IZOLACE PODZEMNÍCH OBJEKTŮ PROTI ZEMNÍ VLHKOSTI ASFALTOVÝMI PÁSY</t>
  </si>
  <si>
    <t>izolace základových patek PHS, 1x ALP</t>
  </si>
  <si>
    <t>(0,6*0,8*4)*35=67,200 [A] 
(0,75*0,4*4)*35=42,000 [B] 
(0,75*0,75)*35=19,688 [C] 
Celkem: A+B+C=128,888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</si>
  <si>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</si>
  <si>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zákůadové patky PHS  
geotextilie 600 g/m2, ochrana izolace spodní stavby</t>
  </si>
  <si>
    <t>a</t>
  </si>
  <si>
    <t>DVEŘE KOMPLETNÍ S OCEL ZÁRUBNÍ KOVOVÉ JEDNOKŘÍDLÉ</t>
  </si>
  <si>
    <t>atypické pole s dveřním dílcem 2,0*3,4  
vč. samozavíracího mechanismu</t>
  </si>
  <si>
    <t>2,0*3,4*1=6,800 [A]</t>
  </si>
  <si>
    <t>76799</t>
  </si>
  <si>
    <t>OSTATNÍ KOVOVÉ DOPLŇK KONSTRUKCE</t>
  </si>
  <si>
    <t>vč. PKO na ostatní materiál pro vrátka - 10% hmotnosti vrátek  
za rubem PHS síť z ocelových lanek a pletiva (mřížoví) pro ozelenění z rubové strany, pro uchycení popínavek s oporou  
kotvící přípravky pro uchycení sloupků do patky - odhadem 80kg/1ks sloupu</t>
  </si>
  <si>
    <t>dveře: 0,5=0,500 [A] 
ocelové lanka a pletivo pro pnoucí rostliny za rubem PHS:  1=1,000 [B] 
kotvící přípravky pro uchycení sloupků do patky:   35*80/1000=2,800 [C] 
Celkem: A+B+C=4,300 [D]</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</si>
  <si>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</si>
  <si>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nátěry základových patek  
ochranný nátěr boků patek 2xALN</t>
  </si>
  <si>
    <t>(0,6*0,8*4)*35*2=134,400 [A] 
(0,75*0,4*4)*35*2=84,000 [B] 
(0,75*0,75)*35*2=39,375 [C] 
Celkem: A+B+C=257,775 [D]</t>
  </si>
  <si>
    <t>dvoumadlové zábradlí v.1,1m z kompozitních materiálů  
včetně patních desek, PKO a kotvení do patek</t>
  </si>
  <si>
    <t>933331</t>
  </si>
  <si>
    <t>ZKOUŠKA INTEGRITY ULTRAZVUKEM V TRUBKÁCH PILOT SYSTÉMOVÝCH</t>
  </si>
  <si>
    <t>systém CHA    
20% pilot</t>
  </si>
  <si>
    <t>63*0,20=12,600 [A]</t>
  </si>
  <si>
    <t>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</si>
  <si>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</si>
  <si>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</si>
  <si>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100% pilot</t>
  </si>
  <si>
    <t>63=63,000 [A]</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</si>
  <si>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</si>
  <si>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SO801</t>
  </si>
  <si>
    <t>VEGETAČNÍ ÚPRAVY - KRAJ VYSOČINA</t>
  </si>
  <si>
    <t>18241</t>
  </si>
  <si>
    <t>ZALOŽENÍ TRÁVNÍKU RUČNÍM VÝSEVEM</t>
  </si>
  <si>
    <t>založení trávníku v rovině - 2x frézování, vláčení, uhrabání, vysbírání kamenů, výsev se zapravením osiva, válení, 1. posekání s odvozem odpadů, trávní směs, zálivka 1x po 5 l/m2  
(plocha planimetrována ze situace) - viz. bilance kubatur za celou stavbu</t>
  </si>
  <si>
    <t>ohumusování na celé stavbě (mimo objekty města SO 103,150,151,110) 
viz. kubaturový list za celou stavbu 
ruční výsev 10% plochy: 
(131341-5126-930-230-240)*0,10=12 481,500 [A]</t>
  </si>
  <si>
    <t>Zahrnuje dodání předepsané travní směsi, její výsev na ornici, zalévání, první pokosení, to vše bez ohledu na sklon terénu</t>
  </si>
  <si>
    <t>18242</t>
  </si>
  <si>
    <t>ZALOŽENÍ TRÁVNÍKU HYDROOSEVEM NA ORNICI</t>
  </si>
  <si>
    <t>voda, osivo, hnojivo, stabilizátor povrchu půdy, mulčovací materiál, 1. posekání  
(plocha planimetrována z příčných řezů stavebních objektů řady 100 a 200)</t>
  </si>
  <si>
    <t>ohumusování na celé stavbě (mimo objekty města SO 103,150,151,110) 
viz. kubaturový list za celou stavbu 
hydroosev 90% plochy: 
(131341-5126-930-230-240)*0,90=112 333,500 [A]</t>
  </si>
  <si>
    <t>Zahrnuje dodání předepsané travní směsi, hydroosev na ornici, zalévání, první pokosení, to vše bez ohledu na sklon terénu</t>
  </si>
  <si>
    <t>18247</t>
  </si>
  <si>
    <t>OŠETŘOVÁNÍ TRÁVNÍKU</t>
  </si>
  <si>
    <t>ošetření trávníku 2x - kosení trávy se shrabáním a odvozem na skládku, příp. dosev nevzešlých míst  
2*(součet položek č. 18241 a 18242)  
Do doby předání stavby (předpoklad 2x)  
Po předání stavby zhotovitelem bude předáno k údržbě na KSÚSV</t>
  </si>
  <si>
    <t>ruční výsev 10% plochy: 
12481,5*2=24 963,000 [A] 
hydroosev výsev 90% plochy  
112333,5*2=224 667,000 [B] 
Celkem: A+B=249 630,000 [C]</t>
  </si>
  <si>
    <t>Zahrnuje pokosení se shrabáním, naložení shrabků na dopravní prostředek, s odvozem a se složením, to vše bez ohledu na sklon terénu  
zahrnuje nutné zalití a hnojení</t>
  </si>
  <si>
    <t>18311</t>
  </si>
  <si>
    <t>ZALOŽENÍ ZÁHONU PRO VÝSADBU</t>
  </si>
  <si>
    <t>založení záhonu pro výsadbu dřevin na svahu 90'% - shrnutí drnu a nakopání terasy pro výsadbu dřevin o šířce 50cm, solitérní stromy - shrnutí drnu a upravení mísy, vč. naložení a odvozu odpadu  
(planimetrováno ze situace)  
dl. záhonů (m) * š. záhonů (m) + solitérní stromy (ks) * plocha drnu (0.5m2)</t>
  </si>
  <si>
    <t>(3625+6363)*0,9*0,50+(166+9)*0,9*0,5=4 573,350 [B]</t>
  </si>
  <si>
    <t>položka zahrnuje založení záhonu, urovnání, naložení a odvoz odpadu, to vše bez ohledu na sklon terénu</t>
  </si>
  <si>
    <t>založení záhonu pro výsadbu dřevin v rovině 10% - solitérní stromy - shrnutí drnu a upravení mísy, keře - shrnutí drnu celoplošně, vč. naložení a odvozu odpadu  
(viz situace)  
dl. záhonů (m) * š. záhonů (m) + solitérní stromy (ks) * plocha drnu (1m2)</t>
  </si>
  <si>
    <t>(3625+6363)*0,1*0,50+(166+9)*0,1*1,0=516,900 [A]</t>
  </si>
  <si>
    <t>18351</t>
  </si>
  <si>
    <t>CHEMICKÉ ODPLEVELENÍ</t>
  </si>
  <si>
    <t>celoplošný postřik a chemická likvidace nežádoucích rostlin nebo jejích částí k zabránění jejich dalšímu růstu  
1.5*(součet položek č. 18241 a 18242)</t>
  </si>
  <si>
    <t>(12481,5+112333,5)*1,5=187 222,500 [A]</t>
  </si>
  <si>
    <t>položka zahrnuje celoplošný postřik a chemickou likvidace nežádoucích rostlin nebo jejích částí a zabránění jejich dalšímu růstu na urovnaném volném terénu</t>
  </si>
  <si>
    <t>18461</t>
  </si>
  <si>
    <t>MULČOVÁNÍ</t>
  </si>
  <si>
    <t>dodání a rozprostření drcené kůry v tl. 10cm  
(viz pol. č. 18311.A a 18311.B)  
- výsadby keřů na svazích v pásech o š. 0.5m  
- výsadby keřů v rovině celoplošně  
- solitérní stromy - v rovině - mísa o ploše 1m2, na svahu 0.5m2</t>
  </si>
  <si>
    <t>4573,35+516,9=5 090,250 [A]</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</si>
  <si>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</si>
  <si>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</si>
  <si>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t>
  </si>
  <si>
    <t>ošetření dřevin 2x   
odplevelení namulčovaných ploch, udržování mulče ve funkčním stavu, vyžínání trávy mezi řadami výsadeb na svazích, odstraňování suchých a poškozených větví, výchovný řez stromů, kontrola a oprava kotvení a úvazků a nahrazování uhynulých dřevin, udržování výsadbové mísy stromů, vč. naložení, odvozu a uložení odpadu  
(planimetrováno ze situace)  
Do doby předání stavby (předpoklad 2x)  
Po předání stavby zhotovitelem bude předáno k údržbě na KSÚSV</t>
  </si>
  <si>
    <t>2*(1812,5+3181,5)=9 988,000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</si>
  <si>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</si>
  <si>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</si>
  <si>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</si>
  <si>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ošetření dřevin 2x   
odplevelení namulčovaných ploch, udržování mulče ve funkčním stavu, odstraňování suchých a poškozených větví, výchovný řez stromů, kontrola a oprava kotvení a úvazků a nahrazování uhynulých dřevin, udržování výsadbové mísy stromů, vč. naložení, odvozu a uložení odpadu  
(viz situace)  
2*(solitérní stromy v rovině + solitérní stromy na svahu)  
Do doby předání stavby (předpoklad 2x)  
Po předání stavby zhotovitelem bude předáno k údržbě na KSÚSV</t>
  </si>
  <si>
    <t>(viz TZ, tabulka výsadbového sortimentu druhové skladby a situace): 
2*175=350,000 [A]</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</si>
  <si>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</si>
  <si>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</si>
  <si>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</si>
  <si>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keř na svazích a v rovině - 40 – 60 cm, výsadbový materiál kontejnerovaný, jamka 0.02 - 0.05m3, výsadba, hnojení (1 tabl. hnojiva na bázi NPK, 1 kg kompostu), zálivka, dodání keře, zkrácení větví  
(viz TZ, tabulka výsadbového sortimentu druhové skladby a situace)</t>
  </si>
  <si>
    <t>7660=7 660,000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</si>
  <si>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</si>
  <si>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VYSAZOVÁNÍ ROSTLIN POPÍNAVÝCH LISTNATÝCH S BALEM VČETNĚ VÝKOPU JAMKY</t>
  </si>
  <si>
    <t>ozelenění z rubové strany PHS – specifikace:  
Samopnoucí dřeviny – loubince (Parthenocissus tricuspidata ‚´Weitchii´ a Parthenocissus quinquefolia ´Engelmanii´) nebo břečťan (Hedera helix). K výsadbě s oporou lze použít loubinec (Parthenocissus qunquefolia) a na doplnění rdesno (Polygonum balshuanicum), eventulně plamének (Clematis vitalba).  
Uchycení k výsadba s oporou je součástí SO 701 PHS - síť z ocelových lanek nebo pletiva, mřížoví.</t>
  </si>
  <si>
    <t>za rubem protihluk.stěny po vzd.cca 0,50m: 780=780,000 [A]</t>
  </si>
  <si>
    <t>184B13</t>
  </si>
  <si>
    <t>VYSAZOVÁNÍ STROMŮ LISTNATÝCH S BALEM OBVOD KMENE DO 12CM, PODCHOZÍ VÝŠ MIN 2,2M</t>
  </si>
  <si>
    <t>vysokokmen 10 - 12cm, jamka 0.125 - 0.40m3, výsadba, hnojení (4 tabl. hnojiva na bázi NPK, 5 kg kompostu), zálivka, dodání stromu, 3 kůly ke stromu délky 2 - 2.5m, chránička, vyrovnávací řez koruny  
(viz TZ, tabulka výsadbového sortimentu druhové skladby a situace)</t>
  </si>
  <si>
    <t>166=166,000 [A]</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</si>
  <si>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</si>
  <si>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184C1</t>
  </si>
  <si>
    <t>VYSAZOVÁNÍ KEŘŮ JEHLIČNATÝCH S BALEM VČETNĚ VÝKOPU JAMKY</t>
  </si>
  <si>
    <t>150=150,000 [A]é</t>
  </si>
  <si>
    <t>Položka vysazování keřů zahrnuje dodávku projektem předepsaných  keřů, hloubení jamek (min. rozměry pro keře 30/30/30cm) s event.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t>
  </si>
  <si>
    <t>184D15</t>
  </si>
  <si>
    <t>VYSAZOVÁNÍ STROMŮ JEHLIČNATÝCH S BALEM VÝŠKY KMENE DO 1,75M</t>
  </si>
  <si>
    <t>jehličnatý strom, jamka 0.05 - 0.125m3, výsadba, hnojení (2 tabl. hnojiva na bázi NPK, 5 kg kompostu), zálivka, dodání stromu, kůl ke stromu délky 1.5 - 2m, ochranný nátěr, vyrovnávací řez koruny  
(viz TZ, tabulka výsadbového sortimentu druhové skladby a situace)</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</si>
  <si>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</si>
  <si>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18600</t>
  </si>
  <si>
    <t>ZALÉVÁNÍ VODOU</t>
  </si>
  <si>
    <t>3x v 1. roce po výsadbě  
5 l / keř  
50 l / strom</t>
  </si>
  <si>
    <t>keře: 3*(5*7810)/1000=117,150 [A] 
stromy: 3*(50*175)/1000=26,250 [B] 
Celkem: A+B=143,400 [C]</t>
  </si>
  <si>
    <t>SO802</t>
  </si>
  <si>
    <t>VEGETAČNÍ ÚPRAVY - MĚSTO BRTNICE</t>
  </si>
  <si>
    <t>ohumusování na SO 103,150,151,110 
viz. kubaturový list za celou stavbu 
ruční výsev 10% plochy: 
(5126+930+230+240)*0,10=652,600 [A]</t>
  </si>
  <si>
    <t>ohumusování na SO 103,150,151,110 
viz. kubaturový list za celou stavbu 
hydroosev 90% plochy  
(5126+930+230+240)*0,90=5 873,400 [A]</t>
  </si>
  <si>
    <t>ošetření trávníku 2x - kosení trávy se shrabáním a odvozem na skládku, příp. dosev nevzešlých míst  
2*(součet položek č. 18241 a 18242)  
Do doby předání stavby (předpoklad 2x)  
Po předání stavby zhotovitelem bude předáno k údržbě na Město Brtnice</t>
  </si>
  <si>
    <t>ruční výsev 10% plochy: 
(5126+930+230+240)*0,10*2=1 305,200 [A] 
hydroosev výsev 90% plochy  
(5126+930+230+240)*0,90*2=11 746,800 [B] 
Celkem: A+B=13 052,000 [C]</t>
  </si>
  <si>
    <t>(430)*0,9*0,50+(14+1)*0,9*0,5=200,250 [B]</t>
  </si>
  <si>
    <t>(430)*0,1*0,50+(14+1)*0,1*1,0=23,000 [A]</t>
  </si>
  <si>
    <t>(652,6+5873,4)*1,5=9 789,000 [A]</t>
  </si>
  <si>
    <t>200,25+23,0=223,250 [A]</t>
  </si>
  <si>
    <t>2*(430*0,5)=430,000 [A]</t>
  </si>
  <si>
    <t>ošetření dřevin 2x   
odplevelení namulčovaných ploch, udržování mulče ve funkčním stavu, odstraňování suchých a poškozených větví, výchovný řez stromů, kontrola a oprava kotvení a úvazků a nahrazování uhynulých dřevin, udržování výsadbové mísy stromů, vč. naložení, odvozu a uložení odpadu  
(viz situace)  
2*(solitérní stromy v rovině + solitérní stromy na svahu)  
Do doby předání stavby (předpoklad 2x)  
Po předání stavby zhotovitelem bude předáno k údržbě městu Brtnici</t>
  </si>
  <si>
    <t>(viz TZ, tabulka výsadbového sortimentu druhové skladby a situace): 
2*15=30,000 [A]</t>
  </si>
  <si>
    <t>130=130,000 [A]é</t>
  </si>
  <si>
    <t>keře: 3*(5*565)/1000=8,475 [A] 
stromy: 3*(50*15)/1000=2,250 [B] 
Celkem: A+B=10,725 [C]</t>
  </si>
  <si>
    <t>SO803</t>
  </si>
  <si>
    <t>Rekultivace</t>
  </si>
  <si>
    <t>SO803.1</t>
  </si>
  <si>
    <t>Rekultivace - 1. Část (plocha č. 1)</t>
  </si>
  <si>
    <t>Sil. II/404 - Plocha č. 1 - část 3 (předpoklad 50%): 750*0,10*0,5*2,4 =90,000 [C]</t>
  </si>
  <si>
    <t>pol. 11130: 4872*0,15*1,9=1 388,520 [A]</t>
  </si>
  <si>
    <t>Položka 11313  
nejméně 70% odpadu bude připraveno k opětovnému použití, recyklaci nebo jiným druhům materiálového využití</t>
  </si>
  <si>
    <t>Sil. II/405 - Plocha č. 1 - část 1: 550*0,05=27,500 [A] 
Sil. II/405 - Plocha č. 1 - část 2: 1850*0,05 =92,500 [B] 
Sil. II/404 - Plocha č. 1 - část 3 (předpoklad 50%): 750*0,10*0,5 =37,500 [C] 
Celkem: (A+B+C)*2,4=378,000 [D]</t>
  </si>
  <si>
    <t>pol. 96613: 3,885=3,885 [A] 
pol. 966346: 9*0,4*3,14*0,08=0,904 [B] 
pol. 11328: 232,80*0,2=46,560 [C] 
Celkem: (A+B+C)*2,3=118,103 [D]</t>
  </si>
  <si>
    <t>sejmutí drnu v tl. 150 mm ze stáv. příkopů a svahů podél silnic   
planimetrováno ze situace (zaměření stáv. stavu) programem autocad, koef sklonu svahu 1,2   
včetně odvozu a uložení na skládku do dodavatelem určené vzdálenosti</t>
  </si>
  <si>
    <t>Plocha č. 1 - část 1: 820=820,000 [A] 
Plocha č. 1 - část 2: 2180=2 180,000 [B] 
Plocha č. 1 - část 3: 1060=1 060,000 [C] 
Celkem: (A+B+C)*1,2=4 872,000 [D]</t>
  </si>
  <si>
    <t>odstranění zbytku podkl. asf. vrstev vozovky (po frézování) v místech rekultivace,  
vč. odvozu na skládku  
planimetrováno ze situace programem autocad</t>
  </si>
  <si>
    <t>Sil. II/405 - Plocha č. 1 - část 1: 550*0,05=27,500 [A] 
Sil. II/405 - Plocha č. 1 - část 2: 1850*0,05 =92,500 [B] 
Sil. II/404 - Plocha č. 1 - část 3: 750*0,10 =75,000 [C] 
Celkem: A+B+C=195,000 [D]</t>
  </si>
  <si>
    <t>odstranění stáv. žlabu z příkopových tvárnic vč. podkladu    
vč. odvozu a uložení na skládku   
planimetrováno ze situace programem autocad</t>
  </si>
  <si>
    <t>Plocha č. 1 - část 1: (80+8)*0,6=52,800 [A] 
Plocha č. 1 - část 2: (160+125)*0,6=171,000 [B] 
Plocha č. 1 - část 3: 15*0,6=9,000 [C] 
Celkem: A+B+C=232,800 [D]</t>
  </si>
  <si>
    <t>vybourání nestmelených podkladních vozovkových vrstev  
vč.odvozu a uložení na meziskládku  
o použití materiálu zpět do násypů rozhodne TDI , nebude použito do konstrukce vozovky  
planimetrováno ze situace programem autocad</t>
  </si>
  <si>
    <t>Sil. II/405 - Plocha č. 1 - část 1: 550*0,4=220,000 [A] 
Sil. II/405 - Plocha č. 1 - část 2: 1850*0,4 =740,000 [B] 
Sil. II/404 - Plocha č. 1 - část 3: 750*0,30=225,000 [C] 
Celkem: A+B+C=1 185,000 [D]</t>
  </si>
  <si>
    <t>odfrézování asfaltového krytu, předpoklad dalšího využití na stavbě, zhotovitel v  
celkové ceně díla zohlední možnost tohoto následného využití včetně odvozu  
přebytku na deponii dle určení správce  
obsah plochy obvodu stáv. komunikace - planimetrováno programem autocad ze situace</t>
  </si>
  <si>
    <t>Sil. II/405 - Plocha č. 1 - část 1: 550*0,12=66,000 [A] 
Sil. II/405 - Plocha č. 1 - část 2: 1850*0,12 =222,000 [B] 
Sil. II/404 - Plocha č. 1 - část 3: 750*0,08 =60,000 [C] 
Celkem: (A+B+C)=348,000 [D]</t>
  </si>
  <si>
    <t>výkopy tř.I, včetně úpravy terénu po odtěžení, v případě zpětného použití odvoz a uložení na meziskládku  
planimetrováno z př. řezů a situace programem autocad</t>
  </si>
  <si>
    <t>Plocha č. 1 - část 1: 85*0,5=42,500 [A] 
Plocha č. 1 - část 2: 110*9,5=1 045,000 [B] 
Plocha č. 1 - část 3: 160*0,4=64,000 [C] 
Celkem: A+B+C=1 151,500 [D]</t>
  </si>
  <si>
    <t>pol. 17411: 6788=6 788,000 [A]</t>
  </si>
  <si>
    <t>ornice ve svahu tl.0,15m: 400*0,15=60,000 [A] 
ornice v rovině tl.0,15m: 920*0,15=138,000 [B] 
ornice v rovině tl.0,40m: 7550*0,4=3 020,000 [C] 
Celkem: A+B+C=3 218,000 [D]</t>
  </si>
  <si>
    <t>Plocha č. 1 - část 1 = 6,1*80=488,000 [A] 
Plocha č. 1 - část 2 = 42*145=6 090,000 [B] 
Plocha č. 1 - část 3 = 1,5*140=210,000 [C] 
Celkem: A+B+C=6 788,000 [D]</t>
  </si>
  <si>
    <t>rozprostření ornice v tl. 0.15m  
vypočteno z vz.řezu a situace</t>
  </si>
  <si>
    <t>Plocha č. 1 - část 1: 100*4,0=400,000 [A]</t>
  </si>
  <si>
    <t>Plocha č. 1 - část 1: 920=920,000 [A]</t>
  </si>
  <si>
    <t>rozprostření ornice v tl. 0.40m  
vypočteno z vz.řezu a situace</t>
  </si>
  <si>
    <t>Plocha č. 1 - část 2: 4450=4 450,000 [A] 
Plocha č. 1 - část 3: 3100=3 100,000 [B] 
Celkem: A+B=7 550,000 [C]</t>
  </si>
  <si>
    <t>Plochy jsou v současné době využívány jako orná půda. Na těchto  
plochách je navržena dvouletá biologická rekultivace. Podrobná specifikace  
technická zpráva SO 803 v části Biologická rekultivace  
V rámci biologické části rekultivace bude provedeno:  
- vápnění  
- hnojení organickými a průmyslovými hnojivy  
- agrotechnické operace  
- setí rekultivačních plodin  
- zaorání rekultivačních plodin</t>
  </si>
  <si>
    <t>odstranění stávajících směrových sloupků včetně nástavců na svodidla    
včetně odvozu, uložení a poplatku za skládku</t>
  </si>
  <si>
    <t>určeno ze zaměření stávajícího stavu 
Plocha č. 1 - část 1: 2=2,000 [A] 
Plocha č. 1 - část 2: 6=6,000 [B] 
Plocha č. 1 - část 3: 8=8,000 [C] 
Celkem: A+B+C=16,000 [D]</t>
  </si>
  <si>
    <t>odstranění stávajících čel propustků z lomového kamene do betonu, popř.včetně základu   
vč.odvozu a  uložení na skládku   
planimetrováno ze situace programem autocad</t>
  </si>
  <si>
    <t>Plocha č. 1 - část 3: (3,7*1,5*0,35)*2=3,885 [A]</t>
  </si>
  <si>
    <t>bourání stávajícího propustku DN 400  
vč.odvozu a  uložení na skládku   
planimetrováno ze situace programem autocad</t>
  </si>
  <si>
    <t>Plocha č. 1 - část 3: 9=9,000 [A]</t>
  </si>
  <si>
    <t>vybourání stávajících revizních šachet   
odečteno z PD ve stupni DSPS navazujících staveb   
vč.odvozu a  uložení na skládku, včetně poplatku za skládku</t>
  </si>
  <si>
    <t>Plocha č. 1 - část 1: 1=1,000 [A] 
Plocha č. 1 - část 2: 6=6,000 [B] 
Plocha č. 1 - část 3: 1=1,000 [C] 
Celkem: A+B+C=8,000 [D]</t>
  </si>
  <si>
    <t>vybourání stávajících drenáží,    
odečteno z PD ve stupni DSPS navazujících staveb   
vč.odvozu a  uložení na skládku, včetně poplatku za skládku</t>
  </si>
  <si>
    <t>Plocha č. 1 - část 1: (80+8)=88,000 [A] 
Plocha č. 1 - část 2: 160+125=285,000 [B] 
Plocha č. 1 - část 3: 15=15,000 [C] 
Celkem: A+B+C=388,000 [D]</t>
  </si>
  <si>
    <t>SO803.2</t>
  </si>
  <si>
    <t>Rekultivace - 2. Část (plocha č. 3)</t>
  </si>
  <si>
    <t>pol. 11130: 360*0,15=54,000 [A] 
pol. 12373-17411:124-90=34,000 [B] 
Celkem: (A+B)*1,9=167,200 [C]</t>
  </si>
  <si>
    <t>Položka 11313  
sil.II/405 - předpokl. tl.0,05 m  
nejméně 70% odpadu bude připraveno k opětovnému použití, recyklaci nebo jiným druhům materiálového využití</t>
  </si>
  <si>
    <t>Plocha č. 3: 380*0,05*2,4 =45,600 [A]</t>
  </si>
  <si>
    <t>POPLATKY ZA LIKVIDACŮ ODPADŮ NEKONTAMINOVANÝCH - 17 01 01  BETON Z DEMOLIC OBJEKTŮ, ZÁKLADŮ TV</t>
  </si>
  <si>
    <t>pol. 96613: 4,725=4,725 [A] 
pol. 96616: 2,888=2,888 [B] 
pol. 966358: 11*0,6*3,14*0,08=1,658 [C] 
pol. 11328: 4*0,2=0,800 [D] 
Celkem: (A+B+C+D)*2,3=23,163 [E]</t>
  </si>
  <si>
    <t>Plocha č. 3: (300)*1,2=360,000 [A]</t>
  </si>
  <si>
    <t>odstranění zbytku podkl. asf. vrstev vozovky (po frézování) v místech rekultivace,  
vč. odvozu na skládku  
planimetrováno ze situace programem autocad  
sil.II/405 - předpokl. tl.0,05 m</t>
  </si>
  <si>
    <t>Plocha č. 3: 380*0,05 =19,000 [A]</t>
  </si>
  <si>
    <t>Plocha č. 3: 4=4,000 [A]</t>
  </si>
  <si>
    <t>vybourání nestmelených podkladních vozovkových vrstev  
vč.odvozu a uložení na meziskládku  
o použití materiálu zpět do násypů rozhodne TDI , nebude použito do konstrukce vozovky  
planimetrováno ze situace programem autocad  
sil.II/405 - předpokl. tl.0,35 m</t>
  </si>
  <si>
    <t>Plocha č. 3: 380*0,35 =133,000 [A]</t>
  </si>
  <si>
    <t>odfrézování asfaltového krytu, předpoklad dalšího využití na stavbě, zhotovitel v  
celkové ceně díla zohlední možnost tohoto následného využití včetně odvozu  
přebytku na deponii dle určení správce  
obsah plochy obvodu stáv. komunikace - planimetrováno programem autocad ze situace  
sil.II/405 - předpokl. tl.0,12 m</t>
  </si>
  <si>
    <t>Plocha č. 3: 380*0,12 =45,600 [A]</t>
  </si>
  <si>
    <t>výkopy tř.I, včetně úpravy terénu po odtěžení, v případě zpětného použití odvoz a uložení na meziskládku,    
odvoz  přebytku na skládku do dodavatelem určené vzdálenosti   
planimetrováno z př. řezů a situace programem autocad</t>
  </si>
  <si>
    <t>Plocha č. 3: 40*3,1=124,000 [A]</t>
  </si>
  <si>
    <t>pol. 17411: 90=90,000 [A]</t>
  </si>
  <si>
    <t>ornice ve svahu tl.0,30m: 650*0,3=195,000 [A]</t>
  </si>
  <si>
    <t>Plocha č. 3 = 2*45=90,000 [A]</t>
  </si>
  <si>
    <t>rozprostření ornice v tl. 0.30m  
vypočteno z vz.řezu a situace</t>
  </si>
  <si>
    <t>Plocha č. 3: 650=650,000 [A]</t>
  </si>
  <si>
    <t>odstranění stávajících jednostranných svodidel (včetně zábradelního svodidla nad výtokovým objektem), likvidace zhotovitelem na skládku včetně poplatku  
měřeno ze zaměření stávajícího stavu programem autocad</t>
  </si>
  <si>
    <t>Plocha č. 3: 50=50,000 [A]</t>
  </si>
  <si>
    <t>Plocha č. 3 - svah zpevněný lomovým kamenem: (1,5*1*0,35)=0,525 [A] 
Plocha č. 3 - příkop z lomového kamene: (15*0,8*0,35)=4,200 [B] 
Celkem: A+B=4,725 [C]</t>
  </si>
  <si>
    <t>vybourání stávajícího výtokového objektu  
vč.odvozu a  uložení na skládku  
planimetrováno ze situace programem autocad</t>
  </si>
  <si>
    <t>Plocha č. 3-výtokový objekt: 3,5*1,5*0,55=2,888 [A]</t>
  </si>
  <si>
    <t>bourání stávajícího propustku DN 600  
vč.odvozu a  uložení na skládku   
planimetrováno ze situace programem autocad</t>
  </si>
  <si>
    <t>Plocha č. 3: 11=11,000 [A]</t>
  </si>
  <si>
    <t>SO803.3</t>
  </si>
  <si>
    <t>Rekultivace - 3. Část (plocha č. 2 a 7)</t>
  </si>
  <si>
    <t>Plocha č. 2: 160 =160,000 [A] 
Plocha č. 7: 120 =120,000 [B] 
Celkem: (A+B)*0,05*2,4 =33,600 [C]</t>
  </si>
  <si>
    <t>pol. 11130: 1104*0,15*1,9=314,640 [A]</t>
  </si>
  <si>
    <t>pol. 96616: 9,24=9,240 [A] 
pol. 966371: 8*1,0*3,14*0,13=3,266 [B] 
Celkem: (A+B)*2,3=28,764 [C]</t>
  </si>
  <si>
    <t>Plocha č. 2: 600 =600,000 [A] 
Plocha č. 7: 320 =320,000 [B] 
Celkem: (A+B)*1,2=1 104,000 [C]</t>
  </si>
  <si>
    <t>odstranění zbytku podkl. asf. vrstev vozovky (po frézování) v místech rekultivace,  
vč. odvozu na skládku  
planimetrováno ze situace programem autocad  
Místní komunikace ulice Rokštejnská - předpokl. tl.0,05 m</t>
  </si>
  <si>
    <t>Plocha č. 2: 160 =160,000 [A] 
Plocha č. 7: 120 =120,000 [B] 
Celkem: (A+B)*0,05 =14,000 [C]</t>
  </si>
  <si>
    <t>vybourání nestmelených podkladních vozovkových vrstev  
vč.odvozu a uložení na meziskládku  
o použití materiálu zpět do násypů rozhodne TDI , nebude použito do konstrukce vozovky  
planimetrováno ze situace programem autocad  
Místní komunikace ulice Rokštejnská - předpokl. tl.0,30 m</t>
  </si>
  <si>
    <t>Plocha č. 2: 160 =160,000 [A] 
Plocha č. 7: 120 =120,000 [B] 
Celkem: (A+B)*0,3 =84,000 [C]</t>
  </si>
  <si>
    <t>odfrézování asfaltového krytu, předpoklad dalšího využití na stavbě, zhotovitel v  
celkové ceně díla zohlední možnost tohoto následného využití včetně odvozu  
přebytku na deponii dle určení správce  
obsah plochy obvodu stáv. komunikace - planimetrováno programem autocad ze situace  
Místní komunikace ulice Rokštejnská - předpokl. tl.0,05 m</t>
  </si>
  <si>
    <t>včetně odvozu a uložení na skládku a poplatku za skládku  
určeno ze situace</t>
  </si>
  <si>
    <t>3,5=3,500 [A]</t>
  </si>
  <si>
    <t>výkopy tř.I, včetně úpravy terénu po odtěžení, v případě zpětného použití odvoz a uložení na meziskládku,    
planimetrováno z př. řezů a situace programem autocad</t>
  </si>
  <si>
    <t>Plocha č. 2: 60*0,3=18,000 [A] 
Plocha č. 7: 45*0,8 + 35*0,9=67,500 [B] 
Celkem: A+B=85,500 [C]</t>
  </si>
  <si>
    <t>pol. 17411: 1100=1 100,000 [A]</t>
  </si>
  <si>
    <t>ornice ve svahu tl.0,30m: 1200*0,3=360,000 [A]</t>
  </si>
  <si>
    <t>Plocha č. 2: 18*50=900,000 [A] 
Plocha č. 7: 5*40=200,000 [B] 
Celkem: A+B=1 100,000 [C]</t>
  </si>
  <si>
    <t>Plocha č. 2: 750=750,000 [A] 
Plocha č. 7: 450=450,000 [B] 
Celkem: A+B=1 200,000 [C]</t>
  </si>
  <si>
    <t>odstranění zábradlí v místě propustku, likvidace zhotovitelem na skládku včetně poplatku   
planimetrováno ze situace programem autocad</t>
  </si>
  <si>
    <t>Plocha č. 7: 8,8*2=17,600 [A]</t>
  </si>
  <si>
    <t>vybourání stávajících nátokových objektů  
vč.odvozu a  uložení na skládku  
planimetrováno ze situace programem autocad</t>
  </si>
  <si>
    <t>Plocha č. 7: (8,8*1,5*0,35)*2=9,240 [A]</t>
  </si>
  <si>
    <t>966371</t>
  </si>
  <si>
    <t>BOURÁNÍ PROPUSTŮ Z TRUB DN DO 1000MM</t>
  </si>
  <si>
    <t>bourání stávajícího propustku DN 1000  
vč.odvozu a  uložení na skládku   
planimetrováno ze situace programem autocad</t>
  </si>
  <si>
    <t>Plocha č. 7: 8 m=8,000 [A]</t>
  </si>
  <si>
    <t>SO803.4</t>
  </si>
  <si>
    <t>Rekultivace - 4. Část (deponie ornice)</t>
  </si>
  <si>
    <t>12190</t>
  </si>
  <si>
    <t>PŘEVRSTVENÍ ORNICE</t>
  </si>
  <si>
    <t>při uložení delším než 6 měsíců  
předpoklad 2x, neuvažuje se skrývka z dočasného záboru do 1 roku</t>
  </si>
  <si>
    <t>sejmutá ornice ZPF - trvalý zábor: 42731=42 731,000 [A] 
sejmutá ornice ZPF - dočasný zábor nad 1 rok: 9355=9 355,000 [B] 
Celkem: (A+B)*2=104 172,000 [C]</t>
  </si>
  <si>
    <t>položka zahrnuje převrstvení ornice na skládce</t>
  </si>
  <si>
    <t>odstranení teréních nerovností v místě deponií  
planimetrováno ze situace progamem autocad</t>
  </si>
  <si>
    <t>Deponie č. 1 - část 1: 6550*0,5 =3 275,000 [A] 
Deponie č. 1 - část 2: 8200*0,5 =4 100,000 [B] 
Deponie č. 2: 5150*0,5 =2 575,000 [C] 
Deponie č. 3 - část 1: 3850*0,5 =1 925,000 [D] 
Deponie č. 3 - část 2: 5650*0,5 =2 825,000 [E] 
Celkem: A+B+C+D+E=14 700,000 [F]</t>
  </si>
  <si>
    <t>zpětné rozprostření ornice (rozprostření dozerem) v místech dočasných záborů ZPF nad 1 rok v souladu se souhlasem MŽP  
vypočteno z vz.řezu a situace. Po odvozu ornice (pro potřeby stavby, přebytečné množství na pozemky vlastníka Agra Brtnice a.s.) bude stávající orniční vrstva ponechána ve stejné tloušťce jako před zřízením deponií ornice.  
Deponie č. 1 - část 1: 6550 m2  
Deponie č. 1 - část 2: 8200 m2  
Deponie č. 2: 5150 m2  
Deponie č. 3 - část 1: 3850 m2  
Deponie č. 3 - část 2: 5650 m2</t>
  </si>
  <si>
    <t>9355=9 355,000 [A]</t>
  </si>
  <si>
    <t>Plochy deponií ornice jsou v současné době využívány jako orná půda. Na těchto  
plochách je navržena dvouletá biologická rekultivace. Podrobná specifikace  
technická zpráva SO 803 v části Biologická rekultivace - plocha č. 4, 5 a 6  
V rámci biologické části rekultivace bude provedeno:  
- vápnění  
- hnojení organickými a průmyslovými hnojivy  
- agrotechnické operace  
- setí rekultivačních plodin  
- zaorání rekultivačních plodin</t>
  </si>
  <si>
    <t>Deponie č. 1 - část 1: 6550 =6 550,000 [A] 
Deponie č. 1 - část 2: 8200 =8 200,000 [B] 
Deponie č. 2: 5150 =5 150,000 [C] 
Deponie č. 3 - část 1: 3850 =3 850,000 [D] 
Deponie č. 3 - část 2: 5650 =5 650,000 [E] 
Celkem: A+B+C+D+E=29 400,000 [F]</t>
  </si>
  <si>
    <t>18710</t>
  </si>
  <si>
    <t>OŠETŘENÍ ORNICE NA SKLÁDCE</t>
  </si>
  <si>
    <t>pravidelné zavlažování, odplevelování a provzdušňování  na skládce  
ornice určená pro zahumusování svahů, manip. pruhů dočasných záborů, ornice ZPF pro rekultivaci</t>
  </si>
  <si>
    <t>sejmutá ornice ZPF - trvalý zábor: 42731=42 731,000 [A] 
sejmutá ornice ZPF - dočasný zábor nad 1 rok: 9355=9 355,000 [B] 
Celkem: A+B=52 086,000 [C]</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</si>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</sst>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0" fontId="0" fillId="0" borderId="1" xfId="0" applyBorder="1" applyAlignment="1">
      <alignment horizontal="left"/>
    </xf>
    <xf numFmtId="177" fontId="0" fillId="0" borderId="1" xfId="0" applyNumberFormat="1" applyBorder="1" applyAlignment="1">
      <alignment horizontal="right"/>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styles" Target="styles.xml" /><Relationship Id="rId39" Type="http://schemas.openxmlformats.org/officeDocument/2006/relationships/sharedStrings" Target="sharedStrings.xml" /><Relationship Id="rId4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4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c s="1"/>
      <c s="1"/>
      <c s="1"/>
    </row>
    <row r="2" spans="1:5" ht="12.75" customHeight="1">
      <c r="A2" s="1"/>
      <c s="2" t="s">
        <v>0</v>
      </c>
      <c s="1"/>
      <c s="1"/>
      <c s="1"/>
    </row>
    <row r="3" spans="1:5" ht="20" customHeight="1">
      <c r="A3" s="1"/>
      <c s="1"/>
      <c s="1"/>
      <c s="1"/>
      <c s="1"/>
    </row>
    <row r="4" spans="1:5" ht="20" customHeight="1">
      <c r="A4" s="1"/>
      <c s="3" t="s">
        <v>1</v>
      </c>
      <c s="1"/>
      <c s="1"/>
      <c s="1"/>
    </row>
    <row r="5" spans="1:5" ht="12.75" customHeight="1">
      <c r="A5" s="1"/>
      <c s="1" t="s">
        <v>2</v>
      </c>
      <c s="1"/>
      <c s="1"/>
      <c s="1"/>
    </row>
    <row r="6" spans="1:5" ht="12.75" customHeight="1">
      <c r="A6" s="1"/>
      <c s="4" t="s">
        <v>3</v>
      </c>
      <c s="7">
        <f>SUM(C10:C45)</f>
      </c>
      <c s="1"/>
      <c s="1"/>
    </row>
    <row r="7" spans="1:5" ht="12.75" customHeight="1">
      <c r="A7" s="1"/>
      <c s="4" t="s">
        <v>4</v>
      </c>
      <c s="7">
        <f>SUM(E10:E45)</f>
      </c>
      <c s="1"/>
      <c s="1"/>
    </row>
    <row r="8" spans="1:5" ht="12.75" customHeight="1">
      <c r="A8" s="6"/>
      <c s="6"/>
      <c s="6"/>
      <c s="6"/>
      <c s="6"/>
    </row>
    <row r="9" spans="1:5" ht="12.75" customHeight="1">
      <c r="A9" s="5" t="s">
        <v>5</v>
      </c>
      <c s="5" t="s">
        <v>6</v>
      </c>
      <c s="5" t="s">
        <v>7</v>
      </c>
      <c s="5" t="s">
        <v>8</v>
      </c>
      <c s="5" t="s">
        <v>9</v>
      </c>
    </row>
    <row r="10" spans="1:5" ht="12.75" customHeight="1">
      <c r="A10" s="20" t="s">
        <v>23</v>
      </c>
      <c s="20" t="s">
        <v>24</v>
      </c>
      <c s="21">
        <f>SO000!I3</f>
      </c>
      <c s="21">
        <f>SO000!O2</f>
      </c>
      <c s="21">
        <f>C10+D10</f>
      </c>
    </row>
    <row r="11" spans="1:5" ht="12.75" customHeight="1">
      <c r="A11" s="20" t="s">
        <v>196</v>
      </c>
      <c s="20" t="s">
        <v>197</v>
      </c>
      <c s="21">
        <f>SO001!I3</f>
      </c>
      <c s="21">
        <f>SO001!O2</f>
      </c>
      <c s="21">
        <f>C11+D11</f>
      </c>
    </row>
    <row r="12" spans="1:5" ht="12.75" customHeight="1">
      <c r="A12" s="20" t="s">
        <v>296</v>
      </c>
      <c s="20" t="s">
        <v>297</v>
      </c>
      <c s="21">
        <f>SO002!I3</f>
      </c>
      <c s="21">
        <f>SO002!O2</f>
      </c>
      <c s="21">
        <f>C12+D12</f>
      </c>
    </row>
    <row r="13" spans="1:5" ht="12.75" customHeight="1">
      <c r="A13" s="20" t="s">
        <v>393</v>
      </c>
      <c s="20" t="s">
        <v>394</v>
      </c>
      <c s="21">
        <f>SO003!I3</f>
      </c>
      <c s="21">
        <f>SO003!O2</f>
      </c>
      <c s="21">
        <f>C13+D13</f>
      </c>
    </row>
    <row r="14" spans="1:5" ht="12.75" customHeight="1">
      <c r="A14" s="20" t="s">
        <v>472</v>
      </c>
      <c s="20" t="s">
        <v>473</v>
      </c>
      <c s="21">
        <f>SO004!I3</f>
      </c>
      <c s="21">
        <f>SO004!O2</f>
      </c>
      <c s="21">
        <f>C14+D14</f>
      </c>
    </row>
    <row r="15" spans="1:5" ht="12.75" customHeight="1">
      <c r="A15" s="20" t="s">
        <v>506</v>
      </c>
      <c s="20" t="s">
        <v>507</v>
      </c>
      <c s="21">
        <f>SO101!I3</f>
      </c>
      <c s="21">
        <f>SO101!O2</f>
      </c>
      <c s="21">
        <f>C15+D15</f>
      </c>
    </row>
    <row r="16" spans="1:5" ht="12.75" customHeight="1">
      <c r="A16" s="20" t="s">
        <v>989</v>
      </c>
      <c s="20" t="s">
        <v>990</v>
      </c>
      <c s="21">
        <f>SO101.1!I3</f>
      </c>
      <c s="21">
        <f>SO101.1!O2</f>
      </c>
      <c s="21">
        <f>C16+D16</f>
      </c>
    </row>
    <row r="17" spans="1:5" ht="12.75" customHeight="1">
      <c r="A17" s="20" t="s">
        <v>1049</v>
      </c>
      <c s="20" t="s">
        <v>1050</v>
      </c>
      <c s="21">
        <f>SO102a!I3</f>
      </c>
      <c s="21">
        <f>SO102a!O2</f>
      </c>
      <c s="21">
        <f>C17+D17</f>
      </c>
    </row>
    <row r="18" spans="1:5" ht="12.75" customHeight="1">
      <c r="A18" s="20" t="s">
        <v>1131</v>
      </c>
      <c s="20" t="s">
        <v>1132</v>
      </c>
      <c s="21">
        <f>SO102b!I3</f>
      </c>
      <c s="21">
        <f>SO102b!O2</f>
      </c>
      <c s="21">
        <f>C18+D18</f>
      </c>
    </row>
    <row r="19" spans="1:5" ht="12.75" customHeight="1">
      <c r="A19" s="20" t="s">
        <v>1202</v>
      </c>
      <c s="20" t="s">
        <v>1203</v>
      </c>
      <c s="21">
        <f>SO103!I3</f>
      </c>
      <c s="21">
        <f>SO103!O2</f>
      </c>
      <c s="21">
        <f>C19+D19</f>
      </c>
    </row>
    <row r="20" spans="1:5" ht="12.75" customHeight="1">
      <c r="A20" s="20" t="s">
        <v>1286</v>
      </c>
      <c s="20" t="s">
        <v>1287</v>
      </c>
      <c s="21">
        <f>SO104!I3</f>
      </c>
      <c s="21">
        <f>SO104!O2</f>
      </c>
      <c s="21">
        <f>C20+D20</f>
      </c>
    </row>
    <row r="21" spans="1:5" ht="12.75" customHeight="1">
      <c r="A21" s="20" t="s">
        <v>1363</v>
      </c>
      <c s="20" t="s">
        <v>1364</v>
      </c>
      <c s="21">
        <f>SO110!I3</f>
      </c>
      <c s="21">
        <f>SO110!O2</f>
      </c>
      <c s="21">
        <f>C21+D21</f>
      </c>
    </row>
    <row r="22" spans="1:5" ht="12.75" customHeight="1">
      <c r="A22" s="20" t="s">
        <v>1422</v>
      </c>
      <c s="20" t="s">
        <v>1423</v>
      </c>
      <c s="21">
        <f>SO150!I3</f>
      </c>
      <c s="21">
        <f>SO150!O2</f>
      </c>
      <c s="21">
        <f>C22+D22</f>
      </c>
    </row>
    <row r="23" spans="1:5" ht="12.75" customHeight="1">
      <c r="A23" s="20" t="s">
        <v>1468</v>
      </c>
      <c s="20" t="s">
        <v>1469</v>
      </c>
      <c s="21">
        <f>SO151!I3</f>
      </c>
      <c s="21">
        <f>SO151!O2</f>
      </c>
      <c s="21">
        <f>C23+D23</f>
      </c>
    </row>
    <row r="24" spans="1:5" ht="12.75" customHeight="1">
      <c r="A24" s="20" t="s">
        <v>1491</v>
      </c>
      <c s="20" t="s">
        <v>1492</v>
      </c>
      <c s="21">
        <f>SO181!I3</f>
      </c>
      <c s="21">
        <f>SO181!O2</f>
      </c>
      <c s="21">
        <f>C24+D24</f>
      </c>
    </row>
    <row r="25" spans="1:5" ht="12.75" customHeight="1">
      <c r="A25" s="42" t="s">
        <v>1596</v>
      </c>
      <c s="42" t="s">
        <v>1597</v>
      </c>
      <c s="43">
        <f>SO191_191.1!I3</f>
      </c>
      <c s="43">
        <f>SO191_191.1!O2</f>
      </c>
      <c s="43">
        <f>C25+D25</f>
      </c>
    </row>
    <row r="26" spans="1:5" ht="12.75" customHeight="1">
      <c r="A26" s="42" t="s">
        <v>1631</v>
      </c>
      <c s="42" t="s">
        <v>1632</v>
      </c>
      <c s="43">
        <f>SO191_191.2!I3</f>
      </c>
      <c s="43">
        <f>SO191_191.2!O2</f>
      </c>
      <c s="43">
        <f>C26+D26</f>
      </c>
    </row>
    <row r="27" spans="1:5" ht="12.75" customHeight="1">
      <c r="A27" s="20" t="s">
        <v>1638</v>
      </c>
      <c s="20" t="s">
        <v>1639</v>
      </c>
      <c s="21">
        <f>SO201!I3</f>
      </c>
      <c s="21">
        <f>SO201!O2</f>
      </c>
      <c s="21">
        <f>C27+D27</f>
      </c>
    </row>
    <row r="28" spans="1:5" ht="12.75" customHeight="1">
      <c r="A28" s="20" t="s">
        <v>1962</v>
      </c>
      <c s="20" t="s">
        <v>1963</v>
      </c>
      <c s="21">
        <f>SO202!I3</f>
      </c>
      <c s="21">
        <f>SO202!O2</f>
      </c>
      <c s="21">
        <f>C28+D28</f>
      </c>
    </row>
    <row r="29" spans="1:5" ht="12.75" customHeight="1">
      <c r="A29" s="20" t="s">
        <v>2037</v>
      </c>
      <c s="20" t="s">
        <v>2038</v>
      </c>
      <c s="21">
        <f>SO203!I3</f>
      </c>
      <c s="21">
        <f>SO203!O2</f>
      </c>
      <c s="21">
        <f>C29+D29</f>
      </c>
    </row>
    <row r="30" spans="1:5" ht="12.75" customHeight="1">
      <c r="A30" s="20" t="s">
        <v>2092</v>
      </c>
      <c s="20" t="s">
        <v>2093</v>
      </c>
      <c s="21">
        <f>SO204!I3</f>
      </c>
      <c s="21">
        <f>SO204!O2</f>
      </c>
      <c s="21">
        <f>C30+D30</f>
      </c>
    </row>
    <row r="31" spans="1:5" ht="12.75" customHeight="1">
      <c r="A31" s="20" t="s">
        <v>2147</v>
      </c>
      <c s="20" t="s">
        <v>2148</v>
      </c>
      <c s="21">
        <f>SO301!I3</f>
      </c>
      <c s="21">
        <f>SO301!O2</f>
      </c>
      <c s="21">
        <f>C31+D31</f>
      </c>
    </row>
    <row r="32" spans="1:5" ht="12.75" customHeight="1">
      <c r="A32" s="20" t="s">
        <v>2307</v>
      </c>
      <c s="20" t="s">
        <v>2308</v>
      </c>
      <c s="21">
        <f>SO351!I3</f>
      </c>
      <c s="21">
        <f>SO351!O2</f>
      </c>
      <c s="21">
        <f>C32+D32</f>
      </c>
    </row>
    <row r="33" spans="1:5" ht="12.75" customHeight="1">
      <c r="A33" s="20" t="s">
        <v>2375</v>
      </c>
      <c s="20" t="s">
        <v>2376</v>
      </c>
      <c s="21">
        <f>SO352!I3</f>
      </c>
      <c s="21">
        <f>SO352!O2</f>
      </c>
      <c s="21">
        <f>C33+D33</f>
      </c>
    </row>
    <row r="34" spans="1:5" ht="12.75" customHeight="1">
      <c r="A34" s="20" t="s">
        <v>2418</v>
      </c>
      <c s="20" t="s">
        <v>2419</v>
      </c>
      <c s="21">
        <f>SO381!I3</f>
      </c>
      <c s="21">
        <f>SO381!O2</f>
      </c>
      <c s="21">
        <f>C34+D34</f>
      </c>
    </row>
    <row r="35" spans="1:5" ht="12.75" customHeight="1">
      <c r="A35" s="20" t="s">
        <v>2444</v>
      </c>
      <c s="20" t="s">
        <v>2445</v>
      </c>
      <c s="21">
        <f>SO451!I3</f>
      </c>
      <c s="21">
        <f>SO451!O2</f>
      </c>
      <c s="21">
        <f>C35+D35</f>
      </c>
    </row>
    <row r="36" spans="1:5" ht="12.75" customHeight="1">
      <c r="A36" s="20" t="s">
        <v>2638</v>
      </c>
      <c s="20" t="s">
        <v>2639</v>
      </c>
      <c s="21">
        <f>SO452!I3</f>
      </c>
      <c s="21">
        <f>SO452!O2</f>
      </c>
      <c s="21">
        <f>C36+D36</f>
      </c>
    </row>
    <row r="37" spans="1:5" ht="12.75" customHeight="1">
      <c r="A37" s="20" t="s">
        <v>2670</v>
      </c>
      <c s="20" t="s">
        <v>2671</v>
      </c>
      <c s="21">
        <f>SO465!I3</f>
      </c>
      <c s="21">
        <f>SO465!O2</f>
      </c>
      <c s="21">
        <f>C37+D37</f>
      </c>
    </row>
    <row r="38" spans="1:5" ht="12.75" customHeight="1">
      <c r="A38" s="20" t="s">
        <v>2705</v>
      </c>
      <c s="20" t="s">
        <v>2706</v>
      </c>
      <c s="21">
        <f>SO501!I3</f>
      </c>
      <c s="21">
        <f>SO501!O2</f>
      </c>
      <c s="21">
        <f>C38+D38</f>
      </c>
    </row>
    <row r="39" spans="1:5" ht="12.75" customHeight="1">
      <c r="A39" s="20" t="s">
        <v>2809</v>
      </c>
      <c s="20" t="s">
        <v>2810</v>
      </c>
      <c s="21">
        <f>SO701!I3</f>
      </c>
      <c s="21">
        <f>SO701!O2</f>
      </c>
      <c s="21">
        <f>C39+D39</f>
      </c>
    </row>
    <row r="40" spans="1:5" ht="12.75" customHeight="1">
      <c r="A40" s="20" t="s">
        <v>2914</v>
      </c>
      <c s="20" t="s">
        <v>2915</v>
      </c>
      <c s="21">
        <f>SO801!I3</f>
      </c>
      <c s="21">
        <f>SO801!O2</f>
      </c>
      <c s="21">
        <f>C40+D40</f>
      </c>
    </row>
    <row r="41" spans="1:5" ht="12.75" customHeight="1">
      <c r="A41" s="20" t="s">
        <v>2983</v>
      </c>
      <c s="20" t="s">
        <v>2984</v>
      </c>
      <c s="21">
        <f>SO802!I3</f>
      </c>
      <c s="21">
        <f>SO802!O2</f>
      </c>
      <c s="21">
        <f>C41+D41</f>
      </c>
    </row>
    <row r="42" spans="1:5" ht="12.75" customHeight="1">
      <c r="A42" s="42" t="s">
        <v>3000</v>
      </c>
      <c s="42" t="s">
        <v>3001</v>
      </c>
      <c s="43">
        <f>SO803_SO803.1!I3</f>
      </c>
      <c s="43">
        <f>SO803_SO803.1!O2</f>
      </c>
      <c s="43">
        <f>C42+D42</f>
      </c>
    </row>
    <row r="43" spans="1:5" ht="12.75" customHeight="1">
      <c r="A43" s="42" t="s">
        <v>3038</v>
      </c>
      <c s="42" t="s">
        <v>3039</v>
      </c>
      <c s="43">
        <f>SO803_SO803.2!I3</f>
      </c>
      <c s="43">
        <f>SO803_SO803.2!O2</f>
      </c>
      <c s="43">
        <f>C43+D43</f>
      </c>
    </row>
    <row r="44" spans="1:5" ht="12.75" customHeight="1">
      <c r="A44" s="42" t="s">
        <v>3067</v>
      </c>
      <c s="42" t="s">
        <v>3068</v>
      </c>
      <c s="43">
        <f>SO803_SO803.3!I3</f>
      </c>
      <c s="43">
        <f>SO803_SO803.3!O2</f>
      </c>
      <c s="43">
        <f>C44+D44</f>
      </c>
    </row>
    <row r="45" spans="1:5" ht="12.75" customHeight="1">
      <c r="A45" s="42" t="s">
        <v>3094</v>
      </c>
      <c s="42" t="s">
        <v>3095</v>
      </c>
      <c s="43">
        <f>SO803_SO803.4!I3</f>
      </c>
      <c s="43">
        <f>SO803_SO803.4!O2</f>
      </c>
      <c s="43">
        <f>C45+D45</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0+O8+O21+O118+O135+O148+O197+O206</f>
      </c>
      <c t="s">
        <v>21</v>
      </c>
    </row>
    <row r="3" spans="1:16" ht="15" customHeight="1">
      <c r="A3" t="s">
        <v>11</v>
      </c>
      <c s="12" t="s">
        <v>13</v>
      </c>
      <c s="13" t="s">
        <v>14</v>
      </c>
      <c s="1"/>
      <c s="14" t="s">
        <v>15</v>
      </c>
      <c s="1"/>
      <c s="9"/>
      <c s="8" t="s">
        <v>1131</v>
      </c>
      <c s="38">
        <f>0+I8+I21+I118+I135+I148+I197+I206</f>
      </c>
      <c r="O3" t="s">
        <v>18</v>
      </c>
      <c t="s">
        <v>22</v>
      </c>
    </row>
    <row r="4" spans="1:16" ht="15" customHeight="1">
      <c r="A4" t="s">
        <v>16</v>
      </c>
      <c s="16" t="s">
        <v>17</v>
      </c>
      <c s="17" t="s">
        <v>1131</v>
      </c>
      <c s="6"/>
      <c s="18" t="s">
        <v>1132</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0+I9+I13+I17</f>
      </c>
      <c>
        <f>0+O9+O13+O17</f>
      </c>
    </row>
    <row r="9" spans="1:16" ht="25.5">
      <c r="A9" s="25" t="s">
        <v>44</v>
      </c>
      <c s="29" t="s">
        <v>28</v>
      </c>
      <c s="29" t="s">
        <v>298</v>
      </c>
      <c s="25" t="s">
        <v>46</v>
      </c>
      <c s="30" t="s">
        <v>513</v>
      </c>
      <c s="31" t="s">
        <v>300</v>
      </c>
      <c s="32">
        <v>16608.533</v>
      </c>
      <c s="33">
        <v>0</v>
      </c>
      <c s="33">
        <f>ROUND(ROUND(H9,2)*ROUND(G9,3),2)</f>
      </c>
      <c r="O9">
        <f>(I9*21)/100</f>
      </c>
      <c t="s">
        <v>22</v>
      </c>
    </row>
    <row r="10" spans="1:5" ht="12.75">
      <c r="A10" s="34" t="s">
        <v>49</v>
      </c>
      <c r="E10" s="35" t="s">
        <v>46</v>
      </c>
    </row>
    <row r="11" spans="1:5" ht="76.5">
      <c r="A11" s="36" t="s">
        <v>51</v>
      </c>
      <c r="E11" s="37" t="s">
        <v>1133</v>
      </c>
    </row>
    <row r="12" spans="1:5" ht="140.25">
      <c r="A12" t="s">
        <v>53</v>
      </c>
      <c r="E12" s="35" t="s">
        <v>302</v>
      </c>
    </row>
    <row r="13" spans="1:16" ht="25.5">
      <c r="A13" s="25" t="s">
        <v>44</v>
      </c>
      <c s="29" t="s">
        <v>22</v>
      </c>
      <c s="29" t="s">
        <v>396</v>
      </c>
      <c s="25" t="s">
        <v>46</v>
      </c>
      <c s="30" t="s">
        <v>516</v>
      </c>
      <c s="31" t="s">
        <v>300</v>
      </c>
      <c s="32">
        <v>92.28</v>
      </c>
      <c s="33">
        <v>0</v>
      </c>
      <c s="33">
        <f>ROUND(ROUND(H13,2)*ROUND(G13,3),2)</f>
      </c>
      <c r="O13">
        <f>(I13*21)/100</f>
      </c>
      <c t="s">
        <v>22</v>
      </c>
    </row>
    <row r="14" spans="1:5" ht="25.5">
      <c r="A14" s="34" t="s">
        <v>49</v>
      </c>
      <c r="E14" s="35" t="s">
        <v>478</v>
      </c>
    </row>
    <row r="15" spans="1:5" ht="25.5">
      <c r="A15" s="36" t="s">
        <v>51</v>
      </c>
      <c r="E15" s="37" t="s">
        <v>1134</v>
      </c>
    </row>
    <row r="16" spans="1:5" ht="140.25">
      <c r="A16" t="s">
        <v>53</v>
      </c>
      <c r="E16" s="35" t="s">
        <v>302</v>
      </c>
    </row>
    <row r="17" spans="1:16" ht="25.5">
      <c r="A17" s="25" t="s">
        <v>44</v>
      </c>
      <c s="29" t="s">
        <v>21</v>
      </c>
      <c s="29" t="s">
        <v>476</v>
      </c>
      <c s="25" t="s">
        <v>46</v>
      </c>
      <c s="30" t="s">
        <v>518</v>
      </c>
      <c s="31" t="s">
        <v>300</v>
      </c>
      <c s="32">
        <v>37.743</v>
      </c>
      <c s="33">
        <v>0</v>
      </c>
      <c s="33">
        <f>ROUND(ROUND(H17,2)*ROUND(G17,3),2)</f>
      </c>
      <c r="O17">
        <f>(I17*21)/100</f>
      </c>
      <c t="s">
        <v>22</v>
      </c>
    </row>
    <row r="18" spans="1:5" ht="25.5">
      <c r="A18" s="34" t="s">
        <v>49</v>
      </c>
      <c r="E18" s="35" t="s">
        <v>478</v>
      </c>
    </row>
    <row r="19" spans="1:5" ht="51">
      <c r="A19" s="36" t="s">
        <v>51</v>
      </c>
      <c r="E19" s="37" t="s">
        <v>1135</v>
      </c>
    </row>
    <row r="20" spans="1:5" ht="140.25">
      <c r="A20" t="s">
        <v>53</v>
      </c>
      <c r="E20" s="35" t="s">
        <v>302</v>
      </c>
    </row>
    <row r="21" spans="1:18" ht="12.75" customHeight="1">
      <c r="A21" s="6" t="s">
        <v>42</v>
      </c>
      <c s="6"/>
      <c s="40" t="s">
        <v>28</v>
      </c>
      <c s="6"/>
      <c s="27" t="s">
        <v>198</v>
      </c>
      <c s="6"/>
      <c s="6"/>
      <c s="6"/>
      <c s="41">
        <f>0+Q21</f>
      </c>
      <c r="O21">
        <f>0+R21</f>
      </c>
      <c r="Q21">
        <f>0+I22+I26+I30+I34+I38+I42+I46+I50+I54+I58+I62+I66+I70+I74+I78+I82+I86+I90+I94+I98+I102+I106+I110+I114</f>
      </c>
      <c>
        <f>0+O22+O26+O30+O34+O38+O42+O46+O50+O54+O58+O62+O66+O70+O74+O78+O82+O86+O90+O94+O98+O102+O106+O110+O114</f>
      </c>
    </row>
    <row r="22" spans="1:16" ht="12.75">
      <c r="A22" s="25" t="s">
        <v>44</v>
      </c>
      <c s="29" t="s">
        <v>32</v>
      </c>
      <c s="29" t="s">
        <v>303</v>
      </c>
      <c s="25" t="s">
        <v>46</v>
      </c>
      <c s="30" t="s">
        <v>304</v>
      </c>
      <c s="31" t="s">
        <v>173</v>
      </c>
      <c s="32">
        <v>1478.4</v>
      </c>
      <c s="33">
        <v>0</v>
      </c>
      <c s="33">
        <f>ROUND(ROUND(H22,2)*ROUND(G22,3),2)</f>
      </c>
      <c r="O22">
        <f>(I22*21)/100</f>
      </c>
      <c t="s">
        <v>22</v>
      </c>
    </row>
    <row r="23" spans="1:5" ht="51">
      <c r="A23" s="34" t="s">
        <v>49</v>
      </c>
      <c r="E23" s="35" t="s">
        <v>520</v>
      </c>
    </row>
    <row r="24" spans="1:5" ht="12.75">
      <c r="A24" s="36" t="s">
        <v>51</v>
      </c>
      <c r="E24" s="37" t="s">
        <v>1136</v>
      </c>
    </row>
    <row r="25" spans="1:5" ht="12.75">
      <c r="A25" t="s">
        <v>53</v>
      </c>
      <c r="E25" s="35" t="s">
        <v>307</v>
      </c>
    </row>
    <row r="26" spans="1:16" ht="12.75">
      <c r="A26" s="25" t="s">
        <v>44</v>
      </c>
      <c s="29" t="s">
        <v>34</v>
      </c>
      <c s="29" t="s">
        <v>402</v>
      </c>
      <c s="25" t="s">
        <v>46</v>
      </c>
      <c s="30" t="s">
        <v>403</v>
      </c>
      <c s="31" t="s">
        <v>256</v>
      </c>
      <c s="32">
        <v>38.45</v>
      </c>
      <c s="33">
        <v>0</v>
      </c>
      <c s="33">
        <f>ROUND(ROUND(H26,2)*ROUND(G26,3),2)</f>
      </c>
      <c r="O26">
        <f>(I26*21)/100</f>
      </c>
      <c t="s">
        <v>22</v>
      </c>
    </row>
    <row r="27" spans="1:5" ht="38.25">
      <c r="A27" s="34" t="s">
        <v>49</v>
      </c>
      <c r="E27" s="35" t="s">
        <v>522</v>
      </c>
    </row>
    <row r="28" spans="1:5" ht="12.75">
      <c r="A28" s="36" t="s">
        <v>51</v>
      </c>
      <c r="E28" s="37" t="s">
        <v>1137</v>
      </c>
    </row>
    <row r="29" spans="1:5" ht="63.75">
      <c r="A29" t="s">
        <v>53</v>
      </c>
      <c r="E29" s="35" t="s">
        <v>312</v>
      </c>
    </row>
    <row r="30" spans="1:16" ht="12.75">
      <c r="A30" s="25" t="s">
        <v>44</v>
      </c>
      <c s="29" t="s">
        <v>36</v>
      </c>
      <c s="29" t="s">
        <v>532</v>
      </c>
      <c s="25" t="s">
        <v>46</v>
      </c>
      <c s="30" t="s">
        <v>533</v>
      </c>
      <c s="31" t="s">
        <v>173</v>
      </c>
      <c s="32">
        <v>39.6</v>
      </c>
      <c s="33">
        <v>0</v>
      </c>
      <c s="33">
        <f>ROUND(ROUND(H30,2)*ROUND(G30,3),2)</f>
      </c>
      <c r="O30">
        <f>(I30*21)/100</f>
      </c>
      <c t="s">
        <v>22</v>
      </c>
    </row>
    <row r="31" spans="1:5" ht="38.25">
      <c r="A31" s="34" t="s">
        <v>49</v>
      </c>
      <c r="E31" s="35" t="s">
        <v>534</v>
      </c>
    </row>
    <row r="32" spans="1:5" ht="25.5">
      <c r="A32" s="36" t="s">
        <v>51</v>
      </c>
      <c r="E32" s="37" t="s">
        <v>1138</v>
      </c>
    </row>
    <row r="33" spans="1:5" ht="63.75">
      <c r="A33" t="s">
        <v>53</v>
      </c>
      <c r="E33" s="35" t="s">
        <v>536</v>
      </c>
    </row>
    <row r="34" spans="1:16" ht="25.5">
      <c r="A34" s="25" t="s">
        <v>44</v>
      </c>
      <c s="29" t="s">
        <v>73</v>
      </c>
      <c s="29" t="s">
        <v>308</v>
      </c>
      <c s="25" t="s">
        <v>46</v>
      </c>
      <c s="30" t="s">
        <v>309</v>
      </c>
      <c s="31" t="s">
        <v>256</v>
      </c>
      <c s="32">
        <v>307.6</v>
      </c>
      <c s="33">
        <v>0</v>
      </c>
      <c s="33">
        <f>ROUND(ROUND(H34,2)*ROUND(G34,3),2)</f>
      </c>
      <c r="O34">
        <f>(I34*21)/100</f>
      </c>
      <c t="s">
        <v>22</v>
      </c>
    </row>
    <row r="35" spans="1:5" ht="63.75">
      <c r="A35" s="34" t="s">
        <v>49</v>
      </c>
      <c r="E35" s="35" t="s">
        <v>537</v>
      </c>
    </row>
    <row r="36" spans="1:5" ht="12.75">
      <c r="A36" s="36" t="s">
        <v>51</v>
      </c>
      <c r="E36" s="37" t="s">
        <v>1139</v>
      </c>
    </row>
    <row r="37" spans="1:5" ht="63.75">
      <c r="A37" t="s">
        <v>53</v>
      </c>
      <c r="E37" s="35" t="s">
        <v>312</v>
      </c>
    </row>
    <row r="38" spans="1:16" ht="12.75">
      <c r="A38" s="25" t="s">
        <v>44</v>
      </c>
      <c s="29" t="s">
        <v>77</v>
      </c>
      <c s="29" t="s">
        <v>539</v>
      </c>
      <c s="25" t="s">
        <v>46</v>
      </c>
      <c s="30" t="s">
        <v>540</v>
      </c>
      <c s="31" t="s">
        <v>415</v>
      </c>
      <c s="32">
        <v>55</v>
      </c>
      <c s="33">
        <v>0</v>
      </c>
      <c s="33">
        <f>ROUND(ROUND(H38,2)*ROUND(G38,3),2)</f>
      </c>
      <c r="O38">
        <f>(I38*21)/100</f>
      </c>
      <c t="s">
        <v>22</v>
      </c>
    </row>
    <row r="39" spans="1:5" ht="38.25">
      <c r="A39" s="34" t="s">
        <v>49</v>
      </c>
      <c r="E39" s="35" t="s">
        <v>541</v>
      </c>
    </row>
    <row r="40" spans="1:5" ht="12.75">
      <c r="A40" s="36" t="s">
        <v>51</v>
      </c>
      <c r="E40" s="37" t="s">
        <v>1140</v>
      </c>
    </row>
    <row r="41" spans="1:5" ht="63.75">
      <c r="A41" t="s">
        <v>53</v>
      </c>
      <c r="E41" s="35" t="s">
        <v>312</v>
      </c>
    </row>
    <row r="42" spans="1:16" ht="12.75">
      <c r="A42" s="25" t="s">
        <v>44</v>
      </c>
      <c s="29" t="s">
        <v>39</v>
      </c>
      <c s="29" t="s">
        <v>407</v>
      </c>
      <c s="25" t="s">
        <v>46</v>
      </c>
      <c s="30" t="s">
        <v>408</v>
      </c>
      <c s="31" t="s">
        <v>256</v>
      </c>
      <c s="32">
        <v>195.48</v>
      </c>
      <c s="33">
        <v>0</v>
      </c>
      <c s="33">
        <f>ROUND(ROUND(H42,2)*ROUND(G42,3),2)</f>
      </c>
      <c r="O42">
        <f>(I42*21)/100</f>
      </c>
      <c t="s">
        <v>22</v>
      </c>
    </row>
    <row r="43" spans="1:5" ht="38.25">
      <c r="A43" s="34" t="s">
        <v>49</v>
      </c>
      <c r="E43" s="35" t="s">
        <v>543</v>
      </c>
    </row>
    <row r="44" spans="1:5" ht="38.25">
      <c r="A44" s="36" t="s">
        <v>51</v>
      </c>
      <c r="E44" s="37" t="s">
        <v>1141</v>
      </c>
    </row>
    <row r="45" spans="1:5" ht="63.75">
      <c r="A45" t="s">
        <v>53</v>
      </c>
      <c r="E45" s="35" t="s">
        <v>312</v>
      </c>
    </row>
    <row r="46" spans="1:16" ht="12.75">
      <c r="A46" s="25" t="s">
        <v>44</v>
      </c>
      <c s="29" t="s">
        <v>41</v>
      </c>
      <c s="29" t="s">
        <v>413</v>
      </c>
      <c s="25" t="s">
        <v>46</v>
      </c>
      <c s="30" t="s">
        <v>414</v>
      </c>
      <c s="31" t="s">
        <v>415</v>
      </c>
      <c s="32">
        <v>147</v>
      </c>
      <c s="33">
        <v>0</v>
      </c>
      <c s="33">
        <f>ROUND(ROUND(H46,2)*ROUND(G46,3),2)</f>
      </c>
      <c r="O46">
        <f>(I46*21)/100</f>
      </c>
      <c t="s">
        <v>22</v>
      </c>
    </row>
    <row r="47" spans="1:5" ht="25.5">
      <c r="A47" s="34" t="s">
        <v>49</v>
      </c>
      <c r="E47" s="35" t="s">
        <v>1142</v>
      </c>
    </row>
    <row r="48" spans="1:5" ht="51">
      <c r="A48" s="36" t="s">
        <v>51</v>
      </c>
      <c r="E48" s="37" t="s">
        <v>1143</v>
      </c>
    </row>
    <row r="49" spans="1:5" ht="25.5">
      <c r="A49" t="s">
        <v>53</v>
      </c>
      <c r="E49" s="35" t="s">
        <v>418</v>
      </c>
    </row>
    <row r="50" spans="1:16" ht="12.75">
      <c r="A50" s="25" t="s">
        <v>44</v>
      </c>
      <c s="29" t="s">
        <v>88</v>
      </c>
      <c s="29" t="s">
        <v>317</v>
      </c>
      <c s="25" t="s">
        <v>46</v>
      </c>
      <c s="30" t="s">
        <v>318</v>
      </c>
      <c s="31" t="s">
        <v>256</v>
      </c>
      <c s="32">
        <v>8430</v>
      </c>
      <c s="33">
        <v>0</v>
      </c>
      <c s="33">
        <f>ROUND(ROUND(H50,2)*ROUND(G50,3),2)</f>
      </c>
      <c r="O50">
        <f>(I50*21)/100</f>
      </c>
      <c t="s">
        <v>22</v>
      </c>
    </row>
    <row r="51" spans="1:5" ht="51">
      <c r="A51" s="34" t="s">
        <v>49</v>
      </c>
      <c r="E51" s="35" t="s">
        <v>547</v>
      </c>
    </row>
    <row r="52" spans="1:5" ht="12.75">
      <c r="A52" s="36" t="s">
        <v>51</v>
      </c>
      <c r="E52" s="37" t="s">
        <v>1144</v>
      </c>
    </row>
    <row r="53" spans="1:5" ht="369.75">
      <c r="A53" t="s">
        <v>53</v>
      </c>
      <c r="E53" s="35" t="s">
        <v>321</v>
      </c>
    </row>
    <row r="54" spans="1:16" ht="12.75">
      <c r="A54" s="25" t="s">
        <v>44</v>
      </c>
      <c s="29" t="s">
        <v>92</v>
      </c>
      <c s="29" t="s">
        <v>322</v>
      </c>
      <c s="25" t="s">
        <v>46</v>
      </c>
      <c s="30" t="s">
        <v>323</v>
      </c>
      <c s="31" t="s">
        <v>256</v>
      </c>
      <c s="32">
        <v>952.8</v>
      </c>
      <c s="33">
        <v>0</v>
      </c>
      <c s="33">
        <f>ROUND(ROUND(H54,2)*ROUND(G54,3),2)</f>
      </c>
      <c r="O54">
        <f>(I54*21)/100</f>
      </c>
      <c t="s">
        <v>22</v>
      </c>
    </row>
    <row r="55" spans="1:5" ht="63.75">
      <c r="A55" s="34" t="s">
        <v>49</v>
      </c>
      <c r="E55" s="35" t="s">
        <v>549</v>
      </c>
    </row>
    <row r="56" spans="1:5" ht="12.75">
      <c r="A56" s="36" t="s">
        <v>51</v>
      </c>
      <c r="E56" s="37" t="s">
        <v>1145</v>
      </c>
    </row>
    <row r="57" spans="1:5" ht="369.75">
      <c r="A57" t="s">
        <v>53</v>
      </c>
      <c r="E57" s="35" t="s">
        <v>326</v>
      </c>
    </row>
    <row r="58" spans="1:16" ht="12.75">
      <c r="A58" s="25" t="s">
        <v>44</v>
      </c>
      <c s="29" t="s">
        <v>97</v>
      </c>
      <c s="29" t="s">
        <v>264</v>
      </c>
      <c s="25" t="s">
        <v>83</v>
      </c>
      <c s="30" t="s">
        <v>265</v>
      </c>
      <c s="31" t="s">
        <v>256</v>
      </c>
      <c s="32">
        <v>1470.7</v>
      </c>
      <c s="33">
        <v>0</v>
      </c>
      <c s="33">
        <f>ROUND(ROUND(H58,2)*ROUND(G58,3),2)</f>
      </c>
      <c r="O58">
        <f>(I58*21)/100</f>
      </c>
      <c t="s">
        <v>22</v>
      </c>
    </row>
    <row r="59" spans="1:5" ht="12.75">
      <c r="A59" s="34" t="s">
        <v>49</v>
      </c>
      <c r="E59" s="35" t="s">
        <v>421</v>
      </c>
    </row>
    <row r="60" spans="1:5" ht="38.25">
      <c r="A60" s="36" t="s">
        <v>51</v>
      </c>
      <c r="E60" s="37" t="s">
        <v>1146</v>
      </c>
    </row>
    <row r="61" spans="1:5" ht="306">
      <c r="A61" t="s">
        <v>53</v>
      </c>
      <c r="E61" s="35" t="s">
        <v>268</v>
      </c>
    </row>
    <row r="62" spans="1:16" ht="12.75">
      <c r="A62" s="25" t="s">
        <v>44</v>
      </c>
      <c s="29" t="s">
        <v>102</v>
      </c>
      <c s="29" t="s">
        <v>264</v>
      </c>
      <c s="25" t="s">
        <v>86</v>
      </c>
      <c s="30" t="s">
        <v>265</v>
      </c>
      <c s="31" t="s">
        <v>256</v>
      </c>
      <c s="32">
        <v>554.85</v>
      </c>
      <c s="33">
        <v>0</v>
      </c>
      <c s="33">
        <f>ROUND(ROUND(H62,2)*ROUND(G62,3),2)</f>
      </c>
      <c r="O62">
        <f>(I62*21)/100</f>
      </c>
      <c t="s">
        <v>22</v>
      </c>
    </row>
    <row r="63" spans="1:5" ht="25.5">
      <c r="A63" s="34" t="s">
        <v>49</v>
      </c>
      <c r="E63" s="35" t="s">
        <v>554</v>
      </c>
    </row>
    <row r="64" spans="1:5" ht="38.25">
      <c r="A64" s="36" t="s">
        <v>51</v>
      </c>
      <c r="E64" s="37" t="s">
        <v>1147</v>
      </c>
    </row>
    <row r="65" spans="1:5" ht="306">
      <c r="A65" t="s">
        <v>53</v>
      </c>
      <c r="E65" s="35" t="s">
        <v>268</v>
      </c>
    </row>
    <row r="66" spans="1:16" ht="12.75">
      <c r="A66" s="25" t="s">
        <v>44</v>
      </c>
      <c s="29" t="s">
        <v>107</v>
      </c>
      <c s="29" t="s">
        <v>335</v>
      </c>
      <c s="25" t="s">
        <v>46</v>
      </c>
      <c s="30" t="s">
        <v>336</v>
      </c>
      <c s="31" t="s">
        <v>256</v>
      </c>
      <c s="32">
        <v>238.2</v>
      </c>
      <c s="33">
        <v>0</v>
      </c>
      <c s="33">
        <f>ROUND(ROUND(H66,2)*ROUND(G66,3),2)</f>
      </c>
      <c r="O66">
        <f>(I66*21)/100</f>
      </c>
      <c t="s">
        <v>22</v>
      </c>
    </row>
    <row r="67" spans="1:5" ht="25.5">
      <c r="A67" s="34" t="s">
        <v>49</v>
      </c>
      <c r="E67" s="35" t="s">
        <v>556</v>
      </c>
    </row>
    <row r="68" spans="1:5" ht="12.75">
      <c r="A68" s="36" t="s">
        <v>51</v>
      </c>
      <c r="E68" s="37" t="s">
        <v>1148</v>
      </c>
    </row>
    <row r="69" spans="1:5" ht="344.25">
      <c r="A69" t="s">
        <v>53</v>
      </c>
      <c r="E69" s="35" t="s">
        <v>339</v>
      </c>
    </row>
    <row r="70" spans="1:16" ht="12.75">
      <c r="A70" s="25" t="s">
        <v>44</v>
      </c>
      <c s="29" t="s">
        <v>112</v>
      </c>
      <c s="29" t="s">
        <v>340</v>
      </c>
      <c s="25" t="s">
        <v>46</v>
      </c>
      <c s="30" t="s">
        <v>341</v>
      </c>
      <c s="31" t="s">
        <v>256</v>
      </c>
      <c s="32">
        <v>1191</v>
      </c>
      <c s="33">
        <v>0</v>
      </c>
      <c s="33">
        <f>ROUND(ROUND(H70,2)*ROUND(G70,3),2)</f>
      </c>
      <c r="O70">
        <f>(I70*21)/100</f>
      </c>
      <c t="s">
        <v>22</v>
      </c>
    </row>
    <row r="71" spans="1:5" ht="12.75">
      <c r="A71" s="34" t="s">
        <v>49</v>
      </c>
      <c r="E71" s="35" t="s">
        <v>342</v>
      </c>
    </row>
    <row r="72" spans="1:5" ht="12.75">
      <c r="A72" s="36" t="s">
        <v>51</v>
      </c>
      <c r="E72" s="37" t="s">
        <v>1149</v>
      </c>
    </row>
    <row r="73" spans="1:5" ht="12.75">
      <c r="A73" t="s">
        <v>53</v>
      </c>
      <c r="E73" s="35" t="s">
        <v>344</v>
      </c>
    </row>
    <row r="74" spans="1:16" ht="12.75">
      <c r="A74" s="25" t="s">
        <v>44</v>
      </c>
      <c s="29" t="s">
        <v>116</v>
      </c>
      <c s="29" t="s">
        <v>562</v>
      </c>
      <c s="25" t="s">
        <v>46</v>
      </c>
      <c s="30" t="s">
        <v>563</v>
      </c>
      <c s="31" t="s">
        <v>415</v>
      </c>
      <c s="32">
        <v>10</v>
      </c>
      <c s="33">
        <v>0</v>
      </c>
      <c s="33">
        <f>ROUND(ROUND(H74,2)*ROUND(G74,3),2)</f>
      </c>
      <c r="O74">
        <f>(I74*21)/100</f>
      </c>
      <c t="s">
        <v>22</v>
      </c>
    </row>
    <row r="75" spans="1:5" ht="25.5">
      <c r="A75" s="34" t="s">
        <v>49</v>
      </c>
      <c r="E75" s="35" t="s">
        <v>564</v>
      </c>
    </row>
    <row r="76" spans="1:5" ht="12.75">
      <c r="A76" s="36" t="s">
        <v>51</v>
      </c>
      <c r="E76" s="37" t="s">
        <v>1034</v>
      </c>
    </row>
    <row r="77" spans="1:5" ht="63.75">
      <c r="A77" t="s">
        <v>53</v>
      </c>
      <c r="E77" s="35" t="s">
        <v>566</v>
      </c>
    </row>
    <row r="78" spans="1:16" ht="12.75">
      <c r="A78" s="25" t="s">
        <v>44</v>
      </c>
      <c s="29" t="s">
        <v>121</v>
      </c>
      <c s="29" t="s">
        <v>567</v>
      </c>
      <c s="25" t="s">
        <v>46</v>
      </c>
      <c s="30" t="s">
        <v>568</v>
      </c>
      <c s="31" t="s">
        <v>256</v>
      </c>
      <c s="32">
        <v>120.273</v>
      </c>
      <c s="33">
        <v>0</v>
      </c>
      <c s="33">
        <f>ROUND(ROUND(H78,2)*ROUND(G78,3),2)</f>
      </c>
      <c r="O78">
        <f>(I78*21)/100</f>
      </c>
      <c t="s">
        <v>22</v>
      </c>
    </row>
    <row r="79" spans="1:5" ht="25.5">
      <c r="A79" s="34" t="s">
        <v>49</v>
      </c>
      <c r="E79" s="35" t="s">
        <v>569</v>
      </c>
    </row>
    <row r="80" spans="1:5" ht="76.5">
      <c r="A80" s="36" t="s">
        <v>51</v>
      </c>
      <c r="E80" s="37" t="s">
        <v>1150</v>
      </c>
    </row>
    <row r="81" spans="1:5" ht="318.75">
      <c r="A81" t="s">
        <v>53</v>
      </c>
      <c r="E81" s="35" t="s">
        <v>571</v>
      </c>
    </row>
    <row r="82" spans="1:16" ht="12.75">
      <c r="A82" s="25" t="s">
        <v>44</v>
      </c>
      <c s="29" t="s">
        <v>123</v>
      </c>
      <c s="29" t="s">
        <v>572</v>
      </c>
      <c s="25" t="s">
        <v>46</v>
      </c>
      <c s="30" t="s">
        <v>573</v>
      </c>
      <c s="31" t="s">
        <v>256</v>
      </c>
      <c s="32">
        <v>7.26</v>
      </c>
      <c s="33">
        <v>0</v>
      </c>
      <c s="33">
        <f>ROUND(ROUND(H82,2)*ROUND(G82,3),2)</f>
      </c>
      <c r="O82">
        <f>(I82*21)/100</f>
      </c>
      <c t="s">
        <v>22</v>
      </c>
    </row>
    <row r="83" spans="1:5" ht="38.25">
      <c r="A83" s="34" t="s">
        <v>49</v>
      </c>
      <c r="E83" s="35" t="s">
        <v>1151</v>
      </c>
    </row>
    <row r="84" spans="1:5" ht="12.75">
      <c r="A84" s="36" t="s">
        <v>51</v>
      </c>
      <c r="E84" s="37" t="s">
        <v>1152</v>
      </c>
    </row>
    <row r="85" spans="1:5" ht="318.75">
      <c r="A85" t="s">
        <v>53</v>
      </c>
      <c r="E85" s="35" t="s">
        <v>571</v>
      </c>
    </row>
    <row r="86" spans="1:16" ht="12.75">
      <c r="A86" s="25" t="s">
        <v>44</v>
      </c>
      <c s="29" t="s">
        <v>129</v>
      </c>
      <c s="29" t="s">
        <v>277</v>
      </c>
      <c s="25" t="s">
        <v>46</v>
      </c>
      <c s="30" t="s">
        <v>278</v>
      </c>
      <c s="31" t="s">
        <v>256</v>
      </c>
      <c s="32">
        <v>8514.573</v>
      </c>
      <c s="33">
        <v>0</v>
      </c>
      <c s="33">
        <f>ROUND(ROUND(H86,2)*ROUND(G86,3),2)</f>
      </c>
      <c r="O86">
        <f>(I86*21)/100</f>
      </c>
      <c t="s">
        <v>22</v>
      </c>
    </row>
    <row r="87" spans="1:5" ht="12.75">
      <c r="A87" s="34" t="s">
        <v>49</v>
      </c>
      <c r="E87" s="35" t="s">
        <v>46</v>
      </c>
    </row>
    <row r="88" spans="1:5" ht="51">
      <c r="A88" s="36" t="s">
        <v>51</v>
      </c>
      <c r="E88" s="37" t="s">
        <v>1153</v>
      </c>
    </row>
    <row r="89" spans="1:5" ht="191.25">
      <c r="A89" t="s">
        <v>53</v>
      </c>
      <c r="E89" s="35" t="s">
        <v>281</v>
      </c>
    </row>
    <row r="90" spans="1:16" ht="12.75">
      <c r="A90" s="25" t="s">
        <v>44</v>
      </c>
      <c s="29" t="s">
        <v>133</v>
      </c>
      <c s="29" t="s">
        <v>353</v>
      </c>
      <c s="25" t="s">
        <v>46</v>
      </c>
      <c s="30" t="s">
        <v>354</v>
      </c>
      <c s="31" t="s">
        <v>256</v>
      </c>
      <c s="32">
        <v>1414.8</v>
      </c>
      <c s="33">
        <v>0</v>
      </c>
      <c s="33">
        <f>ROUND(ROUND(H90,2)*ROUND(G90,3),2)</f>
      </c>
      <c r="O90">
        <f>(I90*21)/100</f>
      </c>
      <c t="s">
        <v>22</v>
      </c>
    </row>
    <row r="91" spans="1:5" ht="114.75">
      <c r="A91" s="34" t="s">
        <v>49</v>
      </c>
      <c r="E91" s="35" t="s">
        <v>1070</v>
      </c>
    </row>
    <row r="92" spans="1:5" ht="51">
      <c r="A92" s="36" t="s">
        <v>51</v>
      </c>
      <c r="E92" s="37" t="s">
        <v>1154</v>
      </c>
    </row>
    <row r="93" spans="1:5" ht="267.75">
      <c r="A93" t="s">
        <v>53</v>
      </c>
      <c r="E93" s="35" t="s">
        <v>357</v>
      </c>
    </row>
    <row r="94" spans="1:16" ht="12.75">
      <c r="A94" s="25" t="s">
        <v>44</v>
      </c>
      <c s="29" t="s">
        <v>135</v>
      </c>
      <c s="29" t="s">
        <v>427</v>
      </c>
      <c s="25" t="s">
        <v>46</v>
      </c>
      <c s="30" t="s">
        <v>428</v>
      </c>
      <c s="31" t="s">
        <v>256</v>
      </c>
      <c s="32">
        <v>55.9</v>
      </c>
      <c s="33">
        <v>0</v>
      </c>
      <c s="33">
        <f>ROUND(ROUND(H94,2)*ROUND(G94,3),2)</f>
      </c>
      <c r="O94">
        <f>(I94*21)/100</f>
      </c>
      <c t="s">
        <v>22</v>
      </c>
    </row>
    <row r="95" spans="1:5" ht="102">
      <c r="A95" s="34" t="s">
        <v>49</v>
      </c>
      <c r="E95" s="35" t="s">
        <v>591</v>
      </c>
    </row>
    <row r="96" spans="1:5" ht="25.5">
      <c r="A96" s="36" t="s">
        <v>51</v>
      </c>
      <c r="E96" s="37" t="s">
        <v>1155</v>
      </c>
    </row>
    <row r="97" spans="1:5" ht="242.25">
      <c r="A97" t="s">
        <v>53</v>
      </c>
      <c r="E97" s="35" t="s">
        <v>431</v>
      </c>
    </row>
    <row r="98" spans="1:16" ht="12.75">
      <c r="A98" s="25" t="s">
        <v>44</v>
      </c>
      <c s="29" t="s">
        <v>139</v>
      </c>
      <c s="29" t="s">
        <v>358</v>
      </c>
      <c s="25" t="s">
        <v>46</v>
      </c>
      <c s="30" t="s">
        <v>359</v>
      </c>
      <c s="31" t="s">
        <v>256</v>
      </c>
      <c s="32">
        <v>42.96</v>
      </c>
      <c s="33">
        <v>0</v>
      </c>
      <c s="33">
        <f>ROUND(ROUND(H98,2)*ROUND(G98,3),2)</f>
      </c>
      <c r="O98">
        <f>(I98*21)/100</f>
      </c>
      <c t="s">
        <v>22</v>
      </c>
    </row>
    <row r="99" spans="1:5" ht="12.75">
      <c r="A99" s="34" t="s">
        <v>49</v>
      </c>
      <c r="E99" s="35" t="s">
        <v>1156</v>
      </c>
    </row>
    <row r="100" spans="1:5" ht="25.5">
      <c r="A100" s="36" t="s">
        <v>51</v>
      </c>
      <c r="E100" s="37" t="s">
        <v>1157</v>
      </c>
    </row>
    <row r="101" spans="1:5" ht="229.5">
      <c r="A101" t="s">
        <v>53</v>
      </c>
      <c r="E101" s="35" t="s">
        <v>362</v>
      </c>
    </row>
    <row r="102" spans="1:16" ht="12.75">
      <c r="A102" s="25" t="s">
        <v>44</v>
      </c>
      <c s="29" t="s">
        <v>143</v>
      </c>
      <c s="29" t="s">
        <v>595</v>
      </c>
      <c s="25" t="s">
        <v>46</v>
      </c>
      <c s="30" t="s">
        <v>596</v>
      </c>
      <c s="31" t="s">
        <v>256</v>
      </c>
      <c s="32">
        <v>46.46</v>
      </c>
      <c s="33">
        <v>0</v>
      </c>
      <c s="33">
        <f>ROUND(ROUND(H102,2)*ROUND(G102,3),2)</f>
      </c>
      <c r="O102">
        <f>(I102*21)/100</f>
      </c>
      <c t="s">
        <v>22</v>
      </c>
    </row>
    <row r="103" spans="1:5" ht="51">
      <c r="A103" s="34" t="s">
        <v>49</v>
      </c>
      <c r="E103" s="35" t="s">
        <v>1158</v>
      </c>
    </row>
    <row r="104" spans="1:5" ht="63.75">
      <c r="A104" s="36" t="s">
        <v>51</v>
      </c>
      <c r="E104" s="37" t="s">
        <v>1159</v>
      </c>
    </row>
    <row r="105" spans="1:5" ht="293.25">
      <c r="A105" t="s">
        <v>53</v>
      </c>
      <c r="E105" s="35" t="s">
        <v>599</v>
      </c>
    </row>
    <row r="106" spans="1:16" ht="12.75">
      <c r="A106" s="25" t="s">
        <v>44</v>
      </c>
      <c s="29" t="s">
        <v>147</v>
      </c>
      <c s="29" t="s">
        <v>363</v>
      </c>
      <c s="25" t="s">
        <v>46</v>
      </c>
      <c s="30" t="s">
        <v>364</v>
      </c>
      <c s="31" t="s">
        <v>173</v>
      </c>
      <c s="32">
        <v>2602</v>
      </c>
      <c s="33">
        <v>0</v>
      </c>
      <c s="33">
        <f>ROUND(ROUND(H106,2)*ROUND(G106,3),2)</f>
      </c>
      <c r="O106">
        <f>(I106*21)/100</f>
      </c>
      <c t="s">
        <v>22</v>
      </c>
    </row>
    <row r="107" spans="1:5" ht="12.75">
      <c r="A107" s="34" t="s">
        <v>49</v>
      </c>
      <c r="E107" s="35" t="s">
        <v>1160</v>
      </c>
    </row>
    <row r="108" spans="1:5" ht="51">
      <c r="A108" s="36" t="s">
        <v>51</v>
      </c>
      <c r="E108" s="37" t="s">
        <v>1161</v>
      </c>
    </row>
    <row r="109" spans="1:5" ht="25.5">
      <c r="A109" t="s">
        <v>53</v>
      </c>
      <c r="E109" s="35" t="s">
        <v>367</v>
      </c>
    </row>
    <row r="110" spans="1:16" ht="12.75">
      <c r="A110" s="25" t="s">
        <v>44</v>
      </c>
      <c s="29" t="s">
        <v>151</v>
      </c>
      <c s="29" t="s">
        <v>368</v>
      </c>
      <c s="25" t="s">
        <v>46</v>
      </c>
      <c s="30" t="s">
        <v>369</v>
      </c>
      <c s="31" t="s">
        <v>173</v>
      </c>
      <c s="32">
        <v>3501</v>
      </c>
      <c s="33">
        <v>0</v>
      </c>
      <c s="33">
        <f>ROUND(ROUND(H110,2)*ROUND(G110,3),2)</f>
      </c>
      <c r="O110">
        <f>(I110*21)/100</f>
      </c>
      <c t="s">
        <v>22</v>
      </c>
    </row>
    <row r="111" spans="1:5" ht="38.25">
      <c r="A111" s="34" t="s">
        <v>49</v>
      </c>
      <c r="E111" s="35" t="s">
        <v>615</v>
      </c>
    </row>
    <row r="112" spans="1:5" ht="25.5">
      <c r="A112" s="36" t="s">
        <v>51</v>
      </c>
      <c r="E112" s="37" t="s">
        <v>1162</v>
      </c>
    </row>
    <row r="113" spans="1:5" ht="38.25">
      <c r="A113" t="s">
        <v>53</v>
      </c>
      <c r="E113" s="35" t="s">
        <v>285</v>
      </c>
    </row>
    <row r="114" spans="1:16" ht="12.75">
      <c r="A114" s="25" t="s">
        <v>44</v>
      </c>
      <c s="29" t="s">
        <v>155</v>
      </c>
      <c s="29" t="s">
        <v>623</v>
      </c>
      <c s="25" t="s">
        <v>46</v>
      </c>
      <c s="30" t="s">
        <v>624</v>
      </c>
      <c s="31" t="s">
        <v>173</v>
      </c>
      <c s="32">
        <v>198</v>
      </c>
      <c s="33">
        <v>0</v>
      </c>
      <c s="33">
        <f>ROUND(ROUND(H114,2)*ROUND(G114,3),2)</f>
      </c>
      <c r="O114">
        <f>(I114*21)/100</f>
      </c>
      <c t="s">
        <v>22</v>
      </c>
    </row>
    <row r="115" spans="1:5" ht="51">
      <c r="A115" s="34" t="s">
        <v>49</v>
      </c>
      <c r="E115" s="35" t="s">
        <v>1163</v>
      </c>
    </row>
    <row r="116" spans="1:5" ht="25.5">
      <c r="A116" s="36" t="s">
        <v>51</v>
      </c>
      <c r="E116" s="37" t="s">
        <v>1164</v>
      </c>
    </row>
    <row r="117" spans="1:5" ht="38.25">
      <c r="A117" t="s">
        <v>53</v>
      </c>
      <c r="E117" s="35" t="s">
        <v>289</v>
      </c>
    </row>
    <row r="118" spans="1:18" ht="12.75" customHeight="1">
      <c r="A118" s="6" t="s">
        <v>42</v>
      </c>
      <c s="6"/>
      <c s="40" t="s">
        <v>22</v>
      </c>
      <c s="6"/>
      <c s="27" t="s">
        <v>372</v>
      </c>
      <c s="6"/>
      <c s="6"/>
      <c s="6"/>
      <c s="41">
        <f>0+Q118</f>
      </c>
      <c r="O118">
        <f>0+R118</f>
      </c>
      <c r="Q118">
        <f>0+I119+I123+I127+I131</f>
      </c>
      <c>
        <f>0+O119+O123+O127+O131</f>
      </c>
    </row>
    <row r="119" spans="1:16" ht="12.75">
      <c r="A119" s="25" t="s">
        <v>44</v>
      </c>
      <c s="29" t="s">
        <v>161</v>
      </c>
      <c s="29" t="s">
        <v>628</v>
      </c>
      <c s="25" t="s">
        <v>46</v>
      </c>
      <c s="30" t="s">
        <v>629</v>
      </c>
      <c s="31" t="s">
        <v>256</v>
      </c>
      <c s="32">
        <v>14.25</v>
      </c>
      <c s="33">
        <v>0</v>
      </c>
      <c s="33">
        <f>ROUND(ROUND(H119,2)*ROUND(G119,3),2)</f>
      </c>
      <c r="O119">
        <f>(I119*21)/100</f>
      </c>
      <c t="s">
        <v>22</v>
      </c>
    </row>
    <row r="120" spans="1:5" ht="102">
      <c r="A120" s="34" t="s">
        <v>49</v>
      </c>
      <c r="E120" s="35" t="s">
        <v>630</v>
      </c>
    </row>
    <row r="121" spans="1:5" ht="51">
      <c r="A121" s="36" t="s">
        <v>51</v>
      </c>
      <c r="E121" s="37" t="s">
        <v>1165</v>
      </c>
    </row>
    <row r="122" spans="1:5" ht="38.25">
      <c r="A122" t="s">
        <v>53</v>
      </c>
      <c r="E122" s="35" t="s">
        <v>632</v>
      </c>
    </row>
    <row r="123" spans="1:16" ht="12.75">
      <c r="A123" s="25" t="s">
        <v>44</v>
      </c>
      <c s="29" t="s">
        <v>168</v>
      </c>
      <c s="29" t="s">
        <v>634</v>
      </c>
      <c s="25" t="s">
        <v>46</v>
      </c>
      <c s="30" t="s">
        <v>635</v>
      </c>
      <c s="31" t="s">
        <v>173</v>
      </c>
      <c s="32">
        <v>150</v>
      </c>
      <c s="33">
        <v>0</v>
      </c>
      <c s="33">
        <f>ROUND(ROUND(H123,2)*ROUND(G123,3),2)</f>
      </c>
      <c r="O123">
        <f>(I123*21)/100</f>
      </c>
      <c t="s">
        <v>22</v>
      </c>
    </row>
    <row r="124" spans="1:5" ht="76.5">
      <c r="A124" s="34" t="s">
        <v>49</v>
      </c>
      <c r="E124" s="35" t="s">
        <v>636</v>
      </c>
    </row>
    <row r="125" spans="1:5" ht="38.25">
      <c r="A125" s="36" t="s">
        <v>51</v>
      </c>
      <c r="E125" s="37" t="s">
        <v>1166</v>
      </c>
    </row>
    <row r="126" spans="1:5" ht="51">
      <c r="A126" t="s">
        <v>53</v>
      </c>
      <c r="E126" s="35" t="s">
        <v>638</v>
      </c>
    </row>
    <row r="127" spans="1:16" ht="12.75">
      <c r="A127" s="25" t="s">
        <v>44</v>
      </c>
      <c s="29" t="s">
        <v>170</v>
      </c>
      <c s="29" t="s">
        <v>654</v>
      </c>
      <c s="25" t="s">
        <v>46</v>
      </c>
      <c s="30" t="s">
        <v>655</v>
      </c>
      <c s="31" t="s">
        <v>256</v>
      </c>
      <c s="32">
        <v>1.344</v>
      </c>
      <c s="33">
        <v>0</v>
      </c>
      <c s="33">
        <f>ROUND(ROUND(H127,2)*ROUND(G127,3),2)</f>
      </c>
      <c r="O127">
        <f>(I127*21)/100</f>
      </c>
      <c t="s">
        <v>22</v>
      </c>
    </row>
    <row r="128" spans="1:5" ht="12.75">
      <c r="A128" s="34" t="s">
        <v>49</v>
      </c>
      <c r="E128" s="35" t="s">
        <v>656</v>
      </c>
    </row>
    <row r="129" spans="1:5" ht="51">
      <c r="A129" s="36" t="s">
        <v>51</v>
      </c>
      <c r="E129" s="37" t="s">
        <v>1167</v>
      </c>
    </row>
    <row r="130" spans="1:5" ht="369.75">
      <c r="A130" t="s">
        <v>53</v>
      </c>
      <c r="E130" s="35" t="s">
        <v>658</v>
      </c>
    </row>
    <row r="131" spans="1:16" ht="12.75">
      <c r="A131" s="25" t="s">
        <v>44</v>
      </c>
      <c s="29" t="s">
        <v>176</v>
      </c>
      <c s="29" t="s">
        <v>660</v>
      </c>
      <c s="25" t="s">
        <v>46</v>
      </c>
      <c s="30" t="s">
        <v>661</v>
      </c>
      <c s="31" t="s">
        <v>256</v>
      </c>
      <c s="32">
        <v>3.125</v>
      </c>
      <c s="33">
        <v>0</v>
      </c>
      <c s="33">
        <f>ROUND(ROUND(H131,2)*ROUND(G131,3),2)</f>
      </c>
      <c r="O131">
        <f>(I131*21)/100</f>
      </c>
      <c t="s">
        <v>22</v>
      </c>
    </row>
    <row r="132" spans="1:5" ht="12.75">
      <c r="A132" s="34" t="s">
        <v>49</v>
      </c>
      <c r="E132" s="35" t="s">
        <v>662</v>
      </c>
    </row>
    <row r="133" spans="1:5" ht="51">
      <c r="A133" s="36" t="s">
        <v>51</v>
      </c>
      <c r="E133" s="37" t="s">
        <v>1168</v>
      </c>
    </row>
    <row r="134" spans="1:5" ht="369.75">
      <c r="A134" t="s">
        <v>53</v>
      </c>
      <c r="E134" s="35" t="s">
        <v>658</v>
      </c>
    </row>
    <row r="135" spans="1:18" ht="12.75" customHeight="1">
      <c r="A135" s="6" t="s">
        <v>42</v>
      </c>
      <c s="6"/>
      <c s="40" t="s">
        <v>32</v>
      </c>
      <c s="6"/>
      <c s="27" t="s">
        <v>698</v>
      </c>
      <c s="6"/>
      <c s="6"/>
      <c s="6"/>
      <c s="41">
        <f>0+Q135</f>
      </c>
      <c r="O135">
        <f>0+R135</f>
      </c>
      <c r="Q135">
        <f>0+I136+I140+I144</f>
      </c>
      <c>
        <f>0+O136+O140+O144</f>
      </c>
    </row>
    <row r="136" spans="1:16" ht="12.75">
      <c r="A136" s="25" t="s">
        <v>44</v>
      </c>
      <c s="29" t="s">
        <v>180</v>
      </c>
      <c s="29" t="s">
        <v>706</v>
      </c>
      <c s="25" t="s">
        <v>46</v>
      </c>
      <c s="30" t="s">
        <v>707</v>
      </c>
      <c s="31" t="s">
        <v>256</v>
      </c>
      <c s="32">
        <v>5.4</v>
      </c>
      <c s="33">
        <v>0</v>
      </c>
      <c s="33">
        <f>ROUND(ROUND(H136,2)*ROUND(G136,3),2)</f>
      </c>
      <c r="O136">
        <f>(I136*21)/100</f>
      </c>
      <c t="s">
        <v>22</v>
      </c>
    </row>
    <row r="137" spans="1:5" ht="25.5">
      <c r="A137" s="34" t="s">
        <v>49</v>
      </c>
      <c r="E137" s="35" t="s">
        <v>708</v>
      </c>
    </row>
    <row r="138" spans="1:5" ht="51">
      <c r="A138" s="36" t="s">
        <v>51</v>
      </c>
      <c r="E138" s="37" t="s">
        <v>1169</v>
      </c>
    </row>
    <row r="139" spans="1:5" ht="369.75">
      <c r="A139" t="s">
        <v>53</v>
      </c>
      <c r="E139" s="35" t="s">
        <v>704</v>
      </c>
    </row>
    <row r="140" spans="1:16" ht="12.75">
      <c r="A140" s="25" t="s">
        <v>44</v>
      </c>
      <c s="29" t="s">
        <v>186</v>
      </c>
      <c s="29" t="s">
        <v>711</v>
      </c>
      <c s="25" t="s">
        <v>46</v>
      </c>
      <c s="30" t="s">
        <v>712</v>
      </c>
      <c s="31" t="s">
        <v>256</v>
      </c>
      <c s="32">
        <v>10.22</v>
      </c>
      <c s="33">
        <v>0</v>
      </c>
      <c s="33">
        <f>ROUND(ROUND(H140,2)*ROUND(G140,3),2)</f>
      </c>
      <c r="O140">
        <f>(I140*21)/100</f>
      </c>
      <c t="s">
        <v>22</v>
      </c>
    </row>
    <row r="141" spans="1:5" ht="51">
      <c r="A141" s="34" t="s">
        <v>49</v>
      </c>
      <c r="E141" s="35" t="s">
        <v>1170</v>
      </c>
    </row>
    <row r="142" spans="1:5" ht="63.75">
      <c r="A142" s="36" t="s">
        <v>51</v>
      </c>
      <c r="E142" s="37" t="s">
        <v>1171</v>
      </c>
    </row>
    <row r="143" spans="1:5" ht="38.25">
      <c r="A143" t="s">
        <v>53</v>
      </c>
      <c r="E143" s="35" t="s">
        <v>632</v>
      </c>
    </row>
    <row r="144" spans="1:16" ht="12.75">
      <c r="A144" s="25" t="s">
        <v>44</v>
      </c>
      <c s="29" t="s">
        <v>191</v>
      </c>
      <c s="29" t="s">
        <v>716</v>
      </c>
      <c s="25" t="s">
        <v>46</v>
      </c>
      <c s="30" t="s">
        <v>717</v>
      </c>
      <c s="31" t="s">
        <v>256</v>
      </c>
      <c s="32">
        <v>10.8</v>
      </c>
      <c s="33">
        <v>0</v>
      </c>
      <c s="33">
        <f>ROUND(ROUND(H144,2)*ROUND(G144,3),2)</f>
      </c>
      <c r="O144">
        <f>(I144*21)/100</f>
      </c>
      <c t="s">
        <v>22</v>
      </c>
    </row>
    <row r="145" spans="1:5" ht="25.5">
      <c r="A145" s="34" t="s">
        <v>49</v>
      </c>
      <c r="E145" s="35" t="s">
        <v>718</v>
      </c>
    </row>
    <row r="146" spans="1:5" ht="51">
      <c r="A146" s="36" t="s">
        <v>51</v>
      </c>
      <c r="E146" s="37" t="s">
        <v>1172</v>
      </c>
    </row>
    <row r="147" spans="1:5" ht="102">
      <c r="A147" t="s">
        <v>53</v>
      </c>
      <c r="E147" s="35" t="s">
        <v>720</v>
      </c>
    </row>
    <row r="148" spans="1:18" ht="12.75" customHeight="1">
      <c r="A148" s="6" t="s">
        <v>42</v>
      </c>
      <c s="6"/>
      <c s="40" t="s">
        <v>34</v>
      </c>
      <c s="6"/>
      <c s="27" t="s">
        <v>378</v>
      </c>
      <c s="6"/>
      <c s="6"/>
      <c s="6"/>
      <c s="41">
        <f>0+Q148</f>
      </c>
      <c r="O148">
        <f>0+R148</f>
      </c>
      <c r="Q148">
        <f>0+I149+I153+I157+I161+I165+I169+I173+I177+I181+I185+I189+I193</f>
      </c>
      <c>
        <f>0+O149+O153+O157+O161+O165+O169+O173+O177+O181+O185+O189+O193</f>
      </c>
    </row>
    <row r="149" spans="1:16" ht="25.5">
      <c r="A149" s="25" t="s">
        <v>44</v>
      </c>
      <c s="29" t="s">
        <v>605</v>
      </c>
      <c s="29" t="s">
        <v>722</v>
      </c>
      <c s="25" t="s">
        <v>46</v>
      </c>
      <c s="30" t="s">
        <v>723</v>
      </c>
      <c s="31" t="s">
        <v>173</v>
      </c>
      <c s="32">
        <v>2310.85</v>
      </c>
      <c s="33">
        <v>0</v>
      </c>
      <c s="33">
        <f>ROUND(ROUND(H149,2)*ROUND(G149,3),2)</f>
      </c>
      <c r="O149">
        <f>(I149*21)/100</f>
      </c>
      <c t="s">
        <v>22</v>
      </c>
    </row>
    <row r="150" spans="1:5" ht="25.5">
      <c r="A150" s="34" t="s">
        <v>49</v>
      </c>
      <c r="E150" s="35" t="s">
        <v>1092</v>
      </c>
    </row>
    <row r="151" spans="1:5" ht="25.5">
      <c r="A151" s="36" t="s">
        <v>51</v>
      </c>
      <c r="E151" s="37" t="s">
        <v>1173</v>
      </c>
    </row>
    <row r="152" spans="1:5" ht="51">
      <c r="A152" t="s">
        <v>53</v>
      </c>
      <c r="E152" s="35" t="s">
        <v>382</v>
      </c>
    </row>
    <row r="153" spans="1:16" ht="12.75">
      <c r="A153" s="25" t="s">
        <v>44</v>
      </c>
      <c s="29" t="s">
        <v>608</v>
      </c>
      <c s="29" t="s">
        <v>379</v>
      </c>
      <c s="25" t="s">
        <v>46</v>
      </c>
      <c s="30" t="s">
        <v>380</v>
      </c>
      <c s="31" t="s">
        <v>173</v>
      </c>
      <c s="32">
        <v>2611.5</v>
      </c>
      <c s="33">
        <v>0</v>
      </c>
      <c s="33">
        <f>ROUND(ROUND(H153,2)*ROUND(G153,3),2)</f>
      </c>
      <c r="O153">
        <f>(I153*21)/100</f>
      </c>
      <c t="s">
        <v>22</v>
      </c>
    </row>
    <row r="154" spans="1:5" ht="25.5">
      <c r="A154" s="34" t="s">
        <v>49</v>
      </c>
      <c r="E154" s="35" t="s">
        <v>1094</v>
      </c>
    </row>
    <row r="155" spans="1:5" ht="51">
      <c r="A155" s="36" t="s">
        <v>51</v>
      </c>
      <c r="E155" s="37" t="s">
        <v>1174</v>
      </c>
    </row>
    <row r="156" spans="1:5" ht="51">
      <c r="A156" t="s">
        <v>53</v>
      </c>
      <c r="E156" s="35" t="s">
        <v>382</v>
      </c>
    </row>
    <row r="157" spans="1:16" ht="12.75">
      <c r="A157" s="25" t="s">
        <v>44</v>
      </c>
      <c s="29" t="s">
        <v>614</v>
      </c>
      <c s="29" t="s">
        <v>730</v>
      </c>
      <c s="25" t="s">
        <v>46</v>
      </c>
      <c s="30" t="s">
        <v>731</v>
      </c>
      <c s="31" t="s">
        <v>173</v>
      </c>
      <c s="32">
        <v>114.444</v>
      </c>
      <c s="33">
        <v>0</v>
      </c>
      <c s="33">
        <f>ROUND(ROUND(H157,2)*ROUND(G157,3),2)</f>
      </c>
      <c r="O157">
        <f>(I157*21)/100</f>
      </c>
      <c t="s">
        <v>22</v>
      </c>
    </row>
    <row r="158" spans="1:5" ht="25.5">
      <c r="A158" s="34" t="s">
        <v>49</v>
      </c>
      <c r="E158" s="35" t="s">
        <v>732</v>
      </c>
    </row>
    <row r="159" spans="1:5" ht="25.5">
      <c r="A159" s="36" t="s">
        <v>51</v>
      </c>
      <c r="E159" s="37" t="s">
        <v>1096</v>
      </c>
    </row>
    <row r="160" spans="1:5" ht="51">
      <c r="A160" t="s">
        <v>53</v>
      </c>
      <c r="E160" s="35" t="s">
        <v>382</v>
      </c>
    </row>
    <row r="161" spans="1:16" ht="12.75">
      <c r="A161" s="25" t="s">
        <v>44</v>
      </c>
      <c s="29" t="s">
        <v>617</v>
      </c>
      <c s="29" t="s">
        <v>735</v>
      </c>
      <c s="25" t="s">
        <v>46</v>
      </c>
      <c s="30" t="s">
        <v>736</v>
      </c>
      <c s="31" t="s">
        <v>173</v>
      </c>
      <c s="32">
        <v>30.6</v>
      </c>
      <c s="33">
        <v>0</v>
      </c>
      <c s="33">
        <f>ROUND(ROUND(H161,2)*ROUND(G161,3),2)</f>
      </c>
      <c r="O161">
        <f>(I161*21)/100</f>
      </c>
      <c t="s">
        <v>22</v>
      </c>
    </row>
    <row r="162" spans="1:5" ht="25.5">
      <c r="A162" s="34" t="s">
        <v>49</v>
      </c>
      <c r="E162" s="35" t="s">
        <v>737</v>
      </c>
    </row>
    <row r="163" spans="1:5" ht="25.5">
      <c r="A163" s="36" t="s">
        <v>51</v>
      </c>
      <c r="E163" s="37" t="s">
        <v>1175</v>
      </c>
    </row>
    <row r="164" spans="1:5" ht="102">
      <c r="A164" t="s">
        <v>53</v>
      </c>
      <c r="E164" s="35" t="s">
        <v>387</v>
      </c>
    </row>
    <row r="165" spans="1:16" ht="12.75">
      <c r="A165" s="25" t="s">
        <v>44</v>
      </c>
      <c s="29" t="s">
        <v>622</v>
      </c>
      <c s="29" t="s">
        <v>746</v>
      </c>
      <c s="25" t="s">
        <v>46</v>
      </c>
      <c s="30" t="s">
        <v>747</v>
      </c>
      <c s="31" t="s">
        <v>173</v>
      </c>
      <c s="32">
        <v>337.5</v>
      </c>
      <c s="33">
        <v>0</v>
      </c>
      <c s="33">
        <f>ROUND(ROUND(H165,2)*ROUND(G165,3),2)</f>
      </c>
      <c r="O165">
        <f>(I165*21)/100</f>
      </c>
      <c t="s">
        <v>22</v>
      </c>
    </row>
    <row r="166" spans="1:5" ht="25.5">
      <c r="A166" s="34" t="s">
        <v>49</v>
      </c>
      <c r="E166" s="35" t="s">
        <v>1098</v>
      </c>
    </row>
    <row r="167" spans="1:5" ht="38.25">
      <c r="A167" s="36" t="s">
        <v>51</v>
      </c>
      <c r="E167" s="37" t="s">
        <v>1176</v>
      </c>
    </row>
    <row r="168" spans="1:5" ht="102">
      <c r="A168" t="s">
        <v>53</v>
      </c>
      <c r="E168" s="35" t="s">
        <v>387</v>
      </c>
    </row>
    <row r="169" spans="1:16" ht="12.75">
      <c r="A169" s="25" t="s">
        <v>44</v>
      </c>
      <c s="29" t="s">
        <v>627</v>
      </c>
      <c s="29" t="s">
        <v>451</v>
      </c>
      <c s="25" t="s">
        <v>46</v>
      </c>
      <c s="30" t="s">
        <v>452</v>
      </c>
      <c s="31" t="s">
        <v>173</v>
      </c>
      <c s="32">
        <v>2341.45</v>
      </c>
      <c s="33">
        <v>0</v>
      </c>
      <c s="33">
        <f>ROUND(ROUND(H169,2)*ROUND(G169,3),2)</f>
      </c>
      <c r="O169">
        <f>(I169*21)/100</f>
      </c>
      <c t="s">
        <v>22</v>
      </c>
    </row>
    <row r="170" spans="1:5" ht="25.5">
      <c r="A170" s="34" t="s">
        <v>49</v>
      </c>
      <c r="E170" s="35" t="s">
        <v>751</v>
      </c>
    </row>
    <row r="171" spans="1:5" ht="51">
      <c r="A171" s="36" t="s">
        <v>51</v>
      </c>
      <c r="E171" s="37" t="s">
        <v>1177</v>
      </c>
    </row>
    <row r="172" spans="1:5" ht="51">
      <c r="A172" t="s">
        <v>53</v>
      </c>
      <c r="E172" s="35" t="s">
        <v>454</v>
      </c>
    </row>
    <row r="173" spans="1:16" ht="12.75">
      <c r="A173" s="25" t="s">
        <v>44</v>
      </c>
      <c s="29" t="s">
        <v>633</v>
      </c>
      <c s="29" t="s">
        <v>455</v>
      </c>
      <c s="25" t="s">
        <v>46</v>
      </c>
      <c s="30" t="s">
        <v>456</v>
      </c>
      <c s="31" t="s">
        <v>173</v>
      </c>
      <c s="32">
        <v>5973.76</v>
      </c>
      <c s="33">
        <v>0</v>
      </c>
      <c s="33">
        <f>ROUND(ROUND(H173,2)*ROUND(G173,3),2)</f>
      </c>
      <c r="O173">
        <f>(I173*21)/100</f>
      </c>
      <c t="s">
        <v>22</v>
      </c>
    </row>
    <row r="174" spans="1:5" ht="25.5">
      <c r="A174" s="34" t="s">
        <v>49</v>
      </c>
      <c r="E174" s="35" t="s">
        <v>1101</v>
      </c>
    </row>
    <row r="175" spans="1:5" ht="76.5">
      <c r="A175" s="36" t="s">
        <v>51</v>
      </c>
      <c r="E175" s="37" t="s">
        <v>1178</v>
      </c>
    </row>
    <row r="176" spans="1:5" ht="51">
      <c r="A176" t="s">
        <v>53</v>
      </c>
      <c r="E176" s="35" t="s">
        <v>454</v>
      </c>
    </row>
    <row r="177" spans="1:16" ht="12.75">
      <c r="A177" s="25" t="s">
        <v>44</v>
      </c>
      <c s="29" t="s">
        <v>639</v>
      </c>
      <c s="29" t="s">
        <v>459</v>
      </c>
      <c s="25" t="s">
        <v>46</v>
      </c>
      <c s="30" t="s">
        <v>460</v>
      </c>
      <c s="31" t="s">
        <v>173</v>
      </c>
      <c s="32">
        <v>2872</v>
      </c>
      <c s="33">
        <v>0</v>
      </c>
      <c s="33">
        <f>ROUND(ROUND(H177,2)*ROUND(G177,3),2)</f>
      </c>
      <c r="O177">
        <f>(I177*21)/100</f>
      </c>
      <c t="s">
        <v>22</v>
      </c>
    </row>
    <row r="178" spans="1:5" ht="25.5">
      <c r="A178" s="34" t="s">
        <v>49</v>
      </c>
      <c r="E178" s="35" t="s">
        <v>1103</v>
      </c>
    </row>
    <row r="179" spans="1:5" ht="25.5">
      <c r="A179" s="36" t="s">
        <v>51</v>
      </c>
      <c r="E179" s="37" t="s">
        <v>1179</v>
      </c>
    </row>
    <row r="180" spans="1:5" ht="140.25">
      <c r="A180" t="s">
        <v>53</v>
      </c>
      <c r="E180" s="35" t="s">
        <v>463</v>
      </c>
    </row>
    <row r="181" spans="1:16" ht="12.75">
      <c r="A181" s="25" t="s">
        <v>44</v>
      </c>
      <c s="29" t="s">
        <v>645</v>
      </c>
      <c s="29" t="s">
        <v>765</v>
      </c>
      <c s="25" t="s">
        <v>46</v>
      </c>
      <c s="30" t="s">
        <v>766</v>
      </c>
      <c s="31" t="s">
        <v>173</v>
      </c>
      <c s="32">
        <v>30</v>
      </c>
      <c s="33">
        <v>0</v>
      </c>
      <c s="33">
        <f>ROUND(ROUND(H181,2)*ROUND(G181,3),2)</f>
      </c>
      <c r="O181">
        <f>(I181*21)/100</f>
      </c>
      <c t="s">
        <v>22</v>
      </c>
    </row>
    <row r="182" spans="1:5" ht="25.5">
      <c r="A182" s="34" t="s">
        <v>49</v>
      </c>
      <c r="E182" s="35" t="s">
        <v>767</v>
      </c>
    </row>
    <row r="183" spans="1:5" ht="25.5">
      <c r="A183" s="36" t="s">
        <v>51</v>
      </c>
      <c r="E183" s="37" t="s">
        <v>1180</v>
      </c>
    </row>
    <row r="184" spans="1:5" ht="140.25">
      <c r="A184" t="s">
        <v>53</v>
      </c>
      <c r="E184" s="35" t="s">
        <v>463</v>
      </c>
    </row>
    <row r="185" spans="1:16" ht="12.75">
      <c r="A185" s="25" t="s">
        <v>44</v>
      </c>
      <c s="29" t="s">
        <v>648</v>
      </c>
      <c s="29" t="s">
        <v>1106</v>
      </c>
      <c s="25" t="s">
        <v>46</v>
      </c>
      <c s="30" t="s">
        <v>1107</v>
      </c>
      <c s="31" t="s">
        <v>173</v>
      </c>
      <c s="32">
        <v>2958.16</v>
      </c>
      <c s="33">
        <v>0</v>
      </c>
      <c s="33">
        <f>ROUND(ROUND(H185,2)*ROUND(G185,3),2)</f>
      </c>
      <c r="O185">
        <f>(I185*21)/100</f>
      </c>
      <c t="s">
        <v>22</v>
      </c>
    </row>
    <row r="186" spans="1:5" ht="25.5">
      <c r="A186" s="34" t="s">
        <v>49</v>
      </c>
      <c r="E186" s="35" t="s">
        <v>1108</v>
      </c>
    </row>
    <row r="187" spans="1:5" ht="25.5">
      <c r="A187" s="36" t="s">
        <v>51</v>
      </c>
      <c r="E187" s="37" t="s">
        <v>1181</v>
      </c>
    </row>
    <row r="188" spans="1:5" ht="140.25">
      <c r="A188" t="s">
        <v>53</v>
      </c>
      <c r="E188" s="35" t="s">
        <v>463</v>
      </c>
    </row>
    <row r="189" spans="1:16" ht="12.75">
      <c r="A189" s="25" t="s">
        <v>44</v>
      </c>
      <c s="29" t="s">
        <v>653</v>
      </c>
      <c s="29" t="s">
        <v>780</v>
      </c>
      <c s="25" t="s">
        <v>46</v>
      </c>
      <c s="30" t="s">
        <v>781</v>
      </c>
      <c s="31" t="s">
        <v>173</v>
      </c>
      <c s="32">
        <v>2147.25</v>
      </c>
      <c s="33">
        <v>0</v>
      </c>
      <c s="33">
        <f>ROUND(ROUND(H189,2)*ROUND(G189,3),2)</f>
      </c>
      <c r="O189">
        <f>(I189*21)/100</f>
      </c>
      <c t="s">
        <v>22</v>
      </c>
    </row>
    <row r="190" spans="1:5" ht="25.5">
      <c r="A190" s="34" t="s">
        <v>49</v>
      </c>
      <c r="E190" s="35" t="s">
        <v>1110</v>
      </c>
    </row>
    <row r="191" spans="1:5" ht="25.5">
      <c r="A191" s="36" t="s">
        <v>51</v>
      </c>
      <c r="E191" s="37" t="s">
        <v>1182</v>
      </c>
    </row>
    <row r="192" spans="1:5" ht="140.25">
      <c r="A192" t="s">
        <v>53</v>
      </c>
      <c r="E192" s="35" t="s">
        <v>463</v>
      </c>
    </row>
    <row r="193" spans="1:16" ht="12.75">
      <c r="A193" s="25" t="s">
        <v>44</v>
      </c>
      <c s="29" t="s">
        <v>659</v>
      </c>
      <c s="29" t="s">
        <v>468</v>
      </c>
      <c s="25" t="s">
        <v>46</v>
      </c>
      <c s="30" t="s">
        <v>469</v>
      </c>
      <c s="31" t="s">
        <v>173</v>
      </c>
      <c s="32">
        <v>2341.45</v>
      </c>
      <c s="33">
        <v>0</v>
      </c>
      <c s="33">
        <f>ROUND(ROUND(H193,2)*ROUND(G193,3),2)</f>
      </c>
      <c r="O193">
        <f>(I193*21)/100</f>
      </c>
      <c t="s">
        <v>22</v>
      </c>
    </row>
    <row r="194" spans="1:5" ht="12.75">
      <c r="A194" s="34" t="s">
        <v>49</v>
      </c>
      <c r="E194" s="35" t="s">
        <v>785</v>
      </c>
    </row>
    <row r="195" spans="1:5" ht="51">
      <c r="A195" s="36" t="s">
        <v>51</v>
      </c>
      <c r="E195" s="37" t="s">
        <v>1177</v>
      </c>
    </row>
    <row r="196" spans="1:5" ht="25.5">
      <c r="A196" t="s">
        <v>53</v>
      </c>
      <c r="E196" s="35" t="s">
        <v>471</v>
      </c>
    </row>
    <row r="197" spans="1:18" ht="12.75" customHeight="1">
      <c r="A197" s="6" t="s">
        <v>42</v>
      </c>
      <c s="6"/>
      <c s="40" t="s">
        <v>77</v>
      </c>
      <c s="6"/>
      <c s="27" t="s">
        <v>804</v>
      </c>
      <c s="6"/>
      <c s="6"/>
      <c s="6"/>
      <c s="41">
        <f>0+Q197</f>
      </c>
      <c r="O197">
        <f>0+R197</f>
      </c>
      <c r="Q197">
        <f>0+I198+I202</f>
      </c>
      <c>
        <f>0+O198+O202</f>
      </c>
    </row>
    <row r="198" spans="1:16" ht="12.75">
      <c r="A198" s="25" t="s">
        <v>44</v>
      </c>
      <c s="29" t="s">
        <v>664</v>
      </c>
      <c s="29" t="s">
        <v>812</v>
      </c>
      <c s="25" t="s">
        <v>46</v>
      </c>
      <c s="30" t="s">
        <v>813</v>
      </c>
      <c s="31" t="s">
        <v>415</v>
      </c>
      <c s="32">
        <v>6</v>
      </c>
      <c s="33">
        <v>0</v>
      </c>
      <c s="33">
        <f>ROUND(ROUND(H198,2)*ROUND(G198,3),2)</f>
      </c>
      <c r="O198">
        <f>(I198*21)/100</f>
      </c>
      <c t="s">
        <v>22</v>
      </c>
    </row>
    <row r="199" spans="1:5" ht="51">
      <c r="A199" s="34" t="s">
        <v>49</v>
      </c>
      <c r="E199" s="35" t="s">
        <v>1183</v>
      </c>
    </row>
    <row r="200" spans="1:5" ht="12.75">
      <c r="A200" s="36" t="s">
        <v>51</v>
      </c>
      <c r="E200" s="37" t="s">
        <v>1128</v>
      </c>
    </row>
    <row r="201" spans="1:5" ht="255">
      <c r="A201" t="s">
        <v>53</v>
      </c>
      <c r="E201" s="35" t="s">
        <v>816</v>
      </c>
    </row>
    <row r="202" spans="1:16" ht="12.75">
      <c r="A202" s="25" t="s">
        <v>44</v>
      </c>
      <c s="29" t="s">
        <v>670</v>
      </c>
      <c s="29" t="s">
        <v>830</v>
      </c>
      <c s="25" t="s">
        <v>46</v>
      </c>
      <c s="30" t="s">
        <v>831</v>
      </c>
      <c s="31" t="s">
        <v>221</v>
      </c>
      <c s="32">
        <v>1</v>
      </c>
      <c s="33">
        <v>0</v>
      </c>
      <c s="33">
        <f>ROUND(ROUND(H202,2)*ROUND(G202,3),2)</f>
      </c>
      <c r="O202">
        <f>(I202*21)/100</f>
      </c>
      <c t="s">
        <v>22</v>
      </c>
    </row>
    <row r="203" spans="1:5" ht="38.25">
      <c r="A203" s="34" t="s">
        <v>49</v>
      </c>
      <c r="E203" s="35" t="s">
        <v>832</v>
      </c>
    </row>
    <row r="204" spans="1:5" ht="12.75">
      <c r="A204" s="36" t="s">
        <v>51</v>
      </c>
      <c r="E204" s="37" t="s">
        <v>62</v>
      </c>
    </row>
    <row r="205" spans="1:5" ht="76.5">
      <c r="A205" t="s">
        <v>53</v>
      </c>
      <c r="E205" s="35" t="s">
        <v>834</v>
      </c>
    </row>
    <row r="206" spans="1:18" ht="12.75" customHeight="1">
      <c r="A206" s="6" t="s">
        <v>42</v>
      </c>
      <c s="6"/>
      <c s="40" t="s">
        <v>39</v>
      </c>
      <c s="6"/>
      <c s="27" t="s">
        <v>488</v>
      </c>
      <c s="6"/>
      <c s="6"/>
      <c s="6"/>
      <c s="41">
        <f>0+Q206</f>
      </c>
      <c r="O206">
        <f>0+R206</f>
      </c>
      <c r="Q206">
        <f>0+I207+I211+I215+I219+I223+I227+I231+I235+I239+I243+I247+I251</f>
      </c>
      <c>
        <f>0+O207+O211+O215+O219+O223+O227+O231+O235+O239+O243+O247+O251</f>
      </c>
    </row>
    <row r="207" spans="1:16" ht="12.75">
      <c r="A207" s="25" t="s">
        <v>44</v>
      </c>
      <c s="29" t="s">
        <v>673</v>
      </c>
      <c s="29" t="s">
        <v>879</v>
      </c>
      <c s="25" t="s">
        <v>46</v>
      </c>
      <c s="30" t="s">
        <v>880</v>
      </c>
      <c s="31" t="s">
        <v>221</v>
      </c>
      <c s="32">
        <v>45</v>
      </c>
      <c s="33">
        <v>0</v>
      </c>
      <c s="33">
        <f>ROUND(ROUND(H207,2)*ROUND(G207,3),2)</f>
      </c>
      <c r="O207">
        <f>(I207*21)/100</f>
      </c>
      <c t="s">
        <v>22</v>
      </c>
    </row>
    <row r="208" spans="1:5" ht="12.75">
      <c r="A208" s="34" t="s">
        <v>49</v>
      </c>
      <c r="E208" s="35" t="s">
        <v>46</v>
      </c>
    </row>
    <row r="209" spans="1:5" ht="25.5">
      <c r="A209" s="36" t="s">
        <v>51</v>
      </c>
      <c r="E209" s="37" t="s">
        <v>1184</v>
      </c>
    </row>
    <row r="210" spans="1:5" ht="51">
      <c r="A210" t="s">
        <v>53</v>
      </c>
      <c r="E210" s="35" t="s">
        <v>882</v>
      </c>
    </row>
    <row r="211" spans="1:16" ht="12.75">
      <c r="A211" s="25" t="s">
        <v>44</v>
      </c>
      <c s="29" t="s">
        <v>679</v>
      </c>
      <c s="29" t="s">
        <v>884</v>
      </c>
      <c s="25" t="s">
        <v>46</v>
      </c>
      <c s="30" t="s">
        <v>885</v>
      </c>
      <c s="31" t="s">
        <v>221</v>
      </c>
      <c s="32">
        <v>8</v>
      </c>
      <c s="33">
        <v>0</v>
      </c>
      <c s="33">
        <f>ROUND(ROUND(H211,2)*ROUND(G211,3),2)</f>
      </c>
      <c r="O211">
        <f>(I211*21)/100</f>
      </c>
      <c t="s">
        <v>22</v>
      </c>
    </row>
    <row r="212" spans="1:5" ht="25.5">
      <c r="A212" s="34" t="s">
        <v>49</v>
      </c>
      <c r="E212" s="35" t="s">
        <v>886</v>
      </c>
    </row>
    <row r="213" spans="1:5" ht="25.5">
      <c r="A213" s="36" t="s">
        <v>51</v>
      </c>
      <c r="E213" s="37" t="s">
        <v>1185</v>
      </c>
    </row>
    <row r="214" spans="1:5" ht="25.5">
      <c r="A214" t="s">
        <v>53</v>
      </c>
      <c r="E214" s="35" t="s">
        <v>888</v>
      </c>
    </row>
    <row r="215" spans="1:16" ht="12.75">
      <c r="A215" s="25" t="s">
        <v>44</v>
      </c>
      <c s="29" t="s">
        <v>686</v>
      </c>
      <c s="29" t="s">
        <v>890</v>
      </c>
      <c s="25" t="s">
        <v>46</v>
      </c>
      <c s="30" t="s">
        <v>891</v>
      </c>
      <c s="31" t="s">
        <v>221</v>
      </c>
      <c s="32">
        <v>45</v>
      </c>
      <c s="33">
        <v>0</v>
      </c>
      <c s="33">
        <f>ROUND(ROUND(H215,2)*ROUND(G215,3),2)</f>
      </c>
      <c r="O215">
        <f>(I215*21)/100</f>
      </c>
      <c t="s">
        <v>22</v>
      </c>
    </row>
    <row r="216" spans="1:5" ht="25.5">
      <c r="A216" s="34" t="s">
        <v>49</v>
      </c>
      <c r="E216" s="35" t="s">
        <v>892</v>
      </c>
    </row>
    <row r="217" spans="1:5" ht="25.5">
      <c r="A217" s="36" t="s">
        <v>51</v>
      </c>
      <c r="E217" s="37" t="s">
        <v>1184</v>
      </c>
    </row>
    <row r="218" spans="1:5" ht="12.75">
      <c r="A218" t="s">
        <v>53</v>
      </c>
      <c r="E218" s="35" t="s">
        <v>894</v>
      </c>
    </row>
    <row r="219" spans="1:16" ht="12.75">
      <c r="A219" s="25" t="s">
        <v>44</v>
      </c>
      <c s="29" t="s">
        <v>693</v>
      </c>
      <c s="29" t="s">
        <v>1186</v>
      </c>
      <c s="25" t="s">
        <v>46</v>
      </c>
      <c s="30" t="s">
        <v>1187</v>
      </c>
      <c s="31" t="s">
        <v>415</v>
      </c>
      <c s="32">
        <v>109</v>
      </c>
      <c s="33">
        <v>0</v>
      </c>
      <c s="33">
        <f>ROUND(ROUND(H219,2)*ROUND(G219,3),2)</f>
      </c>
      <c r="O219">
        <f>(I219*21)/100</f>
      </c>
      <c t="s">
        <v>22</v>
      </c>
    </row>
    <row r="220" spans="1:5" ht="38.25">
      <c r="A220" s="34" t="s">
        <v>49</v>
      </c>
      <c r="E220" s="35" t="s">
        <v>1188</v>
      </c>
    </row>
    <row r="221" spans="1:5" ht="12.75">
      <c r="A221" s="36" t="s">
        <v>51</v>
      </c>
      <c r="E221" s="37" t="s">
        <v>1189</v>
      </c>
    </row>
    <row r="222" spans="1:5" ht="51">
      <c r="A222" t="s">
        <v>53</v>
      </c>
      <c r="E222" s="35" t="s">
        <v>1190</v>
      </c>
    </row>
    <row r="223" spans="1:16" ht="12.75">
      <c r="A223" s="25" t="s">
        <v>44</v>
      </c>
      <c s="29" t="s">
        <v>699</v>
      </c>
      <c s="29" t="s">
        <v>901</v>
      </c>
      <c s="25" t="s">
        <v>46</v>
      </c>
      <c s="30" t="s">
        <v>902</v>
      </c>
      <c s="31" t="s">
        <v>415</v>
      </c>
      <c s="32">
        <v>25</v>
      </c>
      <c s="33">
        <v>0</v>
      </c>
      <c s="33">
        <f>ROUND(ROUND(H223,2)*ROUND(G223,3),2)</f>
      </c>
      <c r="O223">
        <f>(I223*21)/100</f>
      </c>
      <c t="s">
        <v>22</v>
      </c>
    </row>
    <row r="224" spans="1:5" ht="25.5">
      <c r="A224" s="34" t="s">
        <v>49</v>
      </c>
      <c r="E224" s="35" t="s">
        <v>903</v>
      </c>
    </row>
    <row r="225" spans="1:5" ht="51">
      <c r="A225" s="36" t="s">
        <v>51</v>
      </c>
      <c r="E225" s="37" t="s">
        <v>1191</v>
      </c>
    </row>
    <row r="226" spans="1:5" ht="63.75">
      <c r="A226" t="s">
        <v>53</v>
      </c>
      <c r="E226" s="35" t="s">
        <v>905</v>
      </c>
    </row>
    <row r="227" spans="1:16" ht="12.75">
      <c r="A227" s="25" t="s">
        <v>44</v>
      </c>
      <c s="29" t="s">
        <v>705</v>
      </c>
      <c s="29" t="s">
        <v>922</v>
      </c>
      <c s="25" t="s">
        <v>46</v>
      </c>
      <c s="30" t="s">
        <v>923</v>
      </c>
      <c s="31" t="s">
        <v>415</v>
      </c>
      <c s="32">
        <v>51</v>
      </c>
      <c s="33">
        <v>0</v>
      </c>
      <c s="33">
        <f>ROUND(ROUND(H227,2)*ROUND(G227,3),2)</f>
      </c>
      <c r="O227">
        <f>(I227*21)/100</f>
      </c>
      <c t="s">
        <v>22</v>
      </c>
    </row>
    <row r="228" spans="1:5" ht="25.5">
      <c r="A228" s="34" t="s">
        <v>49</v>
      </c>
      <c r="E228" s="35" t="s">
        <v>1192</v>
      </c>
    </row>
    <row r="229" spans="1:5" ht="12.75">
      <c r="A229" s="36" t="s">
        <v>51</v>
      </c>
      <c r="E229" s="37" t="s">
        <v>1193</v>
      </c>
    </row>
    <row r="230" spans="1:5" ht="25.5">
      <c r="A230" t="s">
        <v>53</v>
      </c>
      <c r="E230" s="35" t="s">
        <v>926</v>
      </c>
    </row>
    <row r="231" spans="1:16" ht="12.75">
      <c r="A231" s="25" t="s">
        <v>44</v>
      </c>
      <c s="29" t="s">
        <v>710</v>
      </c>
      <c s="29" t="s">
        <v>928</v>
      </c>
      <c s="25" t="s">
        <v>46</v>
      </c>
      <c s="30" t="s">
        <v>929</v>
      </c>
      <c s="31" t="s">
        <v>415</v>
      </c>
      <c s="32">
        <v>147</v>
      </c>
      <c s="33">
        <v>0</v>
      </c>
      <c s="33">
        <f>ROUND(ROUND(H231,2)*ROUND(G231,3),2)</f>
      </c>
      <c r="O231">
        <f>(I231*21)/100</f>
      </c>
      <c t="s">
        <v>22</v>
      </c>
    </row>
    <row r="232" spans="1:5" ht="25.5">
      <c r="A232" s="34" t="s">
        <v>49</v>
      </c>
      <c r="E232" s="35" t="s">
        <v>930</v>
      </c>
    </row>
    <row r="233" spans="1:5" ht="51">
      <c r="A233" s="36" t="s">
        <v>51</v>
      </c>
      <c r="E233" s="37" t="s">
        <v>1143</v>
      </c>
    </row>
    <row r="234" spans="1:5" ht="38.25">
      <c r="A234" t="s">
        <v>53</v>
      </c>
      <c r="E234" s="35" t="s">
        <v>931</v>
      </c>
    </row>
    <row r="235" spans="1:16" ht="12.75">
      <c r="A235" s="25" t="s">
        <v>44</v>
      </c>
      <c s="29" t="s">
        <v>715</v>
      </c>
      <c s="29" t="s">
        <v>939</v>
      </c>
      <c s="25" t="s">
        <v>46</v>
      </c>
      <c s="30" t="s">
        <v>940</v>
      </c>
      <c s="31" t="s">
        <v>415</v>
      </c>
      <c s="32">
        <v>100</v>
      </c>
      <c s="33">
        <v>0</v>
      </c>
      <c s="33">
        <f>ROUND(ROUND(H235,2)*ROUND(G235,3),2)</f>
      </c>
      <c r="O235">
        <f>(I235*21)/100</f>
      </c>
      <c t="s">
        <v>22</v>
      </c>
    </row>
    <row r="236" spans="1:5" ht="51">
      <c r="A236" s="34" t="s">
        <v>49</v>
      </c>
      <c r="E236" s="35" t="s">
        <v>941</v>
      </c>
    </row>
    <row r="237" spans="1:5" ht="25.5">
      <c r="A237" s="36" t="s">
        <v>51</v>
      </c>
      <c r="E237" s="37" t="s">
        <v>1194</v>
      </c>
    </row>
    <row r="238" spans="1:5" ht="89.25">
      <c r="A238" t="s">
        <v>53</v>
      </c>
      <c r="E238" s="35" t="s">
        <v>943</v>
      </c>
    </row>
    <row r="239" spans="1:16" ht="12.75">
      <c r="A239" s="25" t="s">
        <v>44</v>
      </c>
      <c s="29" t="s">
        <v>721</v>
      </c>
      <c s="29" t="s">
        <v>494</v>
      </c>
      <c s="25" t="s">
        <v>46</v>
      </c>
      <c s="30" t="s">
        <v>495</v>
      </c>
      <c s="31" t="s">
        <v>256</v>
      </c>
      <c s="32">
        <v>1.89</v>
      </c>
      <c s="33">
        <v>0</v>
      </c>
      <c s="33">
        <f>ROUND(ROUND(H239,2)*ROUND(G239,3),2)</f>
      </c>
      <c r="O239">
        <f>(I239*21)/100</f>
      </c>
      <c t="s">
        <v>22</v>
      </c>
    </row>
    <row r="240" spans="1:5" ht="51">
      <c r="A240" s="34" t="s">
        <v>49</v>
      </c>
      <c r="E240" s="35" t="s">
        <v>1195</v>
      </c>
    </row>
    <row r="241" spans="1:5" ht="12.75">
      <c r="A241" s="36" t="s">
        <v>51</v>
      </c>
      <c r="E241" s="37" t="s">
        <v>1196</v>
      </c>
    </row>
    <row r="242" spans="1:5" ht="102">
      <c r="A242" t="s">
        <v>53</v>
      </c>
      <c r="E242" s="35" t="s">
        <v>493</v>
      </c>
    </row>
    <row r="243" spans="1:16" ht="12.75">
      <c r="A243" s="25" t="s">
        <v>44</v>
      </c>
      <c s="29" t="s">
        <v>726</v>
      </c>
      <c s="29" t="s">
        <v>1197</v>
      </c>
      <c s="25" t="s">
        <v>46</v>
      </c>
      <c s="30" t="s">
        <v>1198</v>
      </c>
      <c s="31" t="s">
        <v>221</v>
      </c>
      <c s="32">
        <v>1</v>
      </c>
      <c s="33">
        <v>0</v>
      </c>
      <c s="33">
        <f>ROUND(ROUND(H243,2)*ROUND(G243,3),2)</f>
      </c>
      <c r="O243">
        <f>(I243*21)/100</f>
      </c>
      <c t="s">
        <v>22</v>
      </c>
    </row>
    <row r="244" spans="1:5" ht="25.5">
      <c r="A244" s="34" t="s">
        <v>49</v>
      </c>
      <c r="E244" s="35" t="s">
        <v>1199</v>
      </c>
    </row>
    <row r="245" spans="1:5" ht="12.75">
      <c r="A245" s="36" t="s">
        <v>51</v>
      </c>
      <c r="E245" s="37" t="s">
        <v>62</v>
      </c>
    </row>
    <row r="246" spans="1:5" ht="89.25">
      <c r="A246" t="s">
        <v>53</v>
      </c>
      <c r="E246" s="35" t="s">
        <v>982</v>
      </c>
    </row>
    <row r="247" spans="1:16" ht="12.75">
      <c r="A247" s="25" t="s">
        <v>44</v>
      </c>
      <c s="29" t="s">
        <v>729</v>
      </c>
      <c s="29" t="s">
        <v>978</v>
      </c>
      <c s="25" t="s">
        <v>46</v>
      </c>
      <c s="30" t="s">
        <v>979</v>
      </c>
      <c s="31" t="s">
        <v>221</v>
      </c>
      <c s="32">
        <v>2</v>
      </c>
      <c s="33">
        <v>0</v>
      </c>
      <c s="33">
        <f>ROUND(ROUND(H247,2)*ROUND(G247,3),2)</f>
      </c>
      <c r="O247">
        <f>(I247*21)/100</f>
      </c>
      <c t="s">
        <v>22</v>
      </c>
    </row>
    <row r="248" spans="1:5" ht="38.25">
      <c r="A248" s="34" t="s">
        <v>49</v>
      </c>
      <c r="E248" s="35" t="s">
        <v>980</v>
      </c>
    </row>
    <row r="249" spans="1:5" ht="12.75">
      <c r="A249" s="36" t="s">
        <v>51</v>
      </c>
      <c r="E249" s="37" t="s">
        <v>1200</v>
      </c>
    </row>
    <row r="250" spans="1:5" ht="89.25">
      <c r="A250" t="s">
        <v>53</v>
      </c>
      <c r="E250" s="35" t="s">
        <v>982</v>
      </c>
    </row>
    <row r="251" spans="1:16" ht="12.75">
      <c r="A251" s="25" t="s">
        <v>44</v>
      </c>
      <c s="29" t="s">
        <v>734</v>
      </c>
      <c s="29" t="s">
        <v>984</v>
      </c>
      <c s="25" t="s">
        <v>46</v>
      </c>
      <c s="30" t="s">
        <v>985</v>
      </c>
      <c s="31" t="s">
        <v>415</v>
      </c>
      <c s="32">
        <v>66</v>
      </c>
      <c s="33">
        <v>0</v>
      </c>
      <c s="33">
        <f>ROUND(ROUND(H251,2)*ROUND(G251,3),2)</f>
      </c>
      <c r="O251">
        <f>(I251*21)/100</f>
      </c>
      <c t="s">
        <v>22</v>
      </c>
    </row>
    <row r="252" spans="1:5" ht="38.25">
      <c r="A252" s="34" t="s">
        <v>49</v>
      </c>
      <c r="E252" s="35" t="s">
        <v>986</v>
      </c>
    </row>
    <row r="253" spans="1:5" ht="12.75">
      <c r="A253" s="36" t="s">
        <v>51</v>
      </c>
      <c r="E253" s="37" t="s">
        <v>1201</v>
      </c>
    </row>
    <row r="254" spans="1:5" ht="76.5">
      <c r="A254" t="s">
        <v>53</v>
      </c>
      <c r="E254" s="35" t="s">
        <v>988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2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0+O8+O21+O110+O123+O136+O189+O198</f>
      </c>
      <c t="s">
        <v>21</v>
      </c>
    </row>
    <row r="3" spans="1:16" ht="15" customHeight="1">
      <c r="A3" t="s">
        <v>11</v>
      </c>
      <c s="12" t="s">
        <v>13</v>
      </c>
      <c s="13" t="s">
        <v>14</v>
      </c>
      <c s="1"/>
      <c s="14" t="s">
        <v>15</v>
      </c>
      <c s="1"/>
      <c s="9"/>
      <c s="8" t="s">
        <v>1202</v>
      </c>
      <c s="38">
        <f>0+I8+I21+I110+I123+I136+I189+I198</f>
      </c>
      <c r="O3" t="s">
        <v>18</v>
      </c>
      <c t="s">
        <v>22</v>
      </c>
    </row>
    <row r="4" spans="1:16" ht="15" customHeight="1">
      <c r="A4" t="s">
        <v>16</v>
      </c>
      <c s="16" t="s">
        <v>17</v>
      </c>
      <c s="17" t="s">
        <v>1202</v>
      </c>
      <c s="6"/>
      <c s="18" t="s">
        <v>1203</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0+I9+I13+I17</f>
      </c>
      <c>
        <f>0+O9+O13+O17</f>
      </c>
    </row>
    <row r="9" spans="1:16" ht="12.75">
      <c r="A9" s="25" t="s">
        <v>44</v>
      </c>
      <c s="29" t="s">
        <v>28</v>
      </c>
      <c s="29" t="s">
        <v>508</v>
      </c>
      <c s="25" t="s">
        <v>46</v>
      </c>
      <c s="30" t="s">
        <v>509</v>
      </c>
      <c s="31" t="s">
        <v>300</v>
      </c>
      <c s="32">
        <v>47.4</v>
      </c>
      <c s="33">
        <v>0</v>
      </c>
      <c s="33">
        <f>ROUND(ROUND(H9,2)*ROUND(G9,3),2)</f>
      </c>
      <c r="O9">
        <f>(I9*21)/100</f>
      </c>
      <c t="s">
        <v>22</v>
      </c>
    </row>
    <row r="10" spans="1:5" ht="38.25">
      <c r="A10" s="34" t="s">
        <v>49</v>
      </c>
      <c r="E10" s="35" t="s">
        <v>510</v>
      </c>
    </row>
    <row r="11" spans="1:5" ht="25.5">
      <c r="A11" s="36" t="s">
        <v>51</v>
      </c>
      <c r="E11" s="37" t="s">
        <v>1204</v>
      </c>
    </row>
    <row r="12" spans="1:5" ht="25.5">
      <c r="A12" t="s">
        <v>53</v>
      </c>
      <c r="E12" s="35" t="s">
        <v>512</v>
      </c>
    </row>
    <row r="13" spans="1:16" ht="25.5">
      <c r="A13" s="25" t="s">
        <v>44</v>
      </c>
      <c s="29" t="s">
        <v>22</v>
      </c>
      <c s="29" t="s">
        <v>298</v>
      </c>
      <c s="25" t="s">
        <v>46</v>
      </c>
      <c s="30" t="s">
        <v>513</v>
      </c>
      <c s="31" t="s">
        <v>300</v>
      </c>
      <c s="32">
        <v>13835.971</v>
      </c>
      <c s="33">
        <v>0</v>
      </c>
      <c s="33">
        <f>ROUND(ROUND(H13,2)*ROUND(G13,3),2)</f>
      </c>
      <c r="O13">
        <f>(I13*21)/100</f>
      </c>
      <c t="s">
        <v>22</v>
      </c>
    </row>
    <row r="14" spans="1:5" ht="12.75">
      <c r="A14" s="34" t="s">
        <v>49</v>
      </c>
      <c r="E14" s="35" t="s">
        <v>46</v>
      </c>
    </row>
    <row r="15" spans="1:5" ht="63.75">
      <c r="A15" s="36" t="s">
        <v>51</v>
      </c>
      <c r="E15" s="37" t="s">
        <v>1205</v>
      </c>
    </row>
    <row r="16" spans="1:5" ht="140.25">
      <c r="A16" t="s">
        <v>53</v>
      </c>
      <c r="E16" s="35" t="s">
        <v>302</v>
      </c>
    </row>
    <row r="17" spans="1:16" ht="25.5">
      <c r="A17" s="25" t="s">
        <v>44</v>
      </c>
      <c s="29" t="s">
        <v>21</v>
      </c>
      <c s="29" t="s">
        <v>476</v>
      </c>
      <c s="25" t="s">
        <v>46</v>
      </c>
      <c s="30" t="s">
        <v>518</v>
      </c>
      <c s="31" t="s">
        <v>300</v>
      </c>
      <c s="32">
        <v>25.889</v>
      </c>
      <c s="33">
        <v>0</v>
      </c>
      <c s="33">
        <f>ROUND(ROUND(H17,2)*ROUND(G17,3),2)</f>
      </c>
      <c r="O17">
        <f>(I17*21)/100</f>
      </c>
      <c t="s">
        <v>22</v>
      </c>
    </row>
    <row r="18" spans="1:5" ht="25.5">
      <c r="A18" s="34" t="s">
        <v>49</v>
      </c>
      <c r="E18" s="35" t="s">
        <v>478</v>
      </c>
    </row>
    <row r="19" spans="1:5" ht="51">
      <c r="A19" s="36" t="s">
        <v>51</v>
      </c>
      <c r="E19" s="37" t="s">
        <v>1206</v>
      </c>
    </row>
    <row r="20" spans="1:5" ht="140.25">
      <c r="A20" t="s">
        <v>53</v>
      </c>
      <c r="E20" s="35" t="s">
        <v>302</v>
      </c>
    </row>
    <row r="21" spans="1:18" ht="12.75" customHeight="1">
      <c r="A21" s="6" t="s">
        <v>42</v>
      </c>
      <c s="6"/>
      <c s="40" t="s">
        <v>28</v>
      </c>
      <c s="6"/>
      <c s="27" t="s">
        <v>198</v>
      </c>
      <c s="6"/>
      <c s="6"/>
      <c s="6"/>
      <c s="41">
        <f>0+Q21</f>
      </c>
      <c r="O21">
        <f>0+R21</f>
      </c>
      <c r="Q21">
        <f>0+I22+I26+I30+I34+I38+I42+I46+I50+I54+I58+I62+I66+I70+I74+I78+I82+I86+I90+I94+I98+I102+I106</f>
      </c>
      <c>
        <f>0+O22+O26+O30+O34+O38+O42+O46+O50+O54+O58+O62+O66+O70+O74+O78+O82+O86+O90+O94+O98+O102+O106</f>
      </c>
    </row>
    <row r="22" spans="1:16" ht="12.75">
      <c r="A22" s="25" t="s">
        <v>44</v>
      </c>
      <c s="29" t="s">
        <v>32</v>
      </c>
      <c s="29" t="s">
        <v>303</v>
      </c>
      <c s="25" t="s">
        <v>46</v>
      </c>
      <c s="30" t="s">
        <v>304</v>
      </c>
      <c s="31" t="s">
        <v>173</v>
      </c>
      <c s="32">
        <v>2913.6</v>
      </c>
      <c s="33">
        <v>0</v>
      </c>
      <c s="33">
        <f>ROUND(ROUND(H22,2)*ROUND(G22,3),2)</f>
      </c>
      <c r="O22">
        <f>(I22*21)/100</f>
      </c>
      <c t="s">
        <v>22</v>
      </c>
    </row>
    <row r="23" spans="1:5" ht="51">
      <c r="A23" s="34" t="s">
        <v>49</v>
      </c>
      <c r="E23" s="35" t="s">
        <v>520</v>
      </c>
    </row>
    <row r="24" spans="1:5" ht="12.75">
      <c r="A24" s="36" t="s">
        <v>51</v>
      </c>
      <c r="E24" s="37" t="s">
        <v>1207</v>
      </c>
    </row>
    <row r="25" spans="1:5" ht="12.75">
      <c r="A25" t="s">
        <v>53</v>
      </c>
      <c r="E25" s="35" t="s">
        <v>307</v>
      </c>
    </row>
    <row r="26" spans="1:16" ht="12.75">
      <c r="A26" s="25" t="s">
        <v>44</v>
      </c>
      <c s="29" t="s">
        <v>34</v>
      </c>
      <c s="29" t="s">
        <v>402</v>
      </c>
      <c s="25" t="s">
        <v>46</v>
      </c>
      <c s="30" t="s">
        <v>403</v>
      </c>
      <c s="31" t="s">
        <v>256</v>
      </c>
      <c s="32">
        <v>19.75</v>
      </c>
      <c s="33">
        <v>0</v>
      </c>
      <c s="33">
        <f>ROUND(ROUND(H26,2)*ROUND(G26,3),2)</f>
      </c>
      <c r="O26">
        <f>(I26*21)/100</f>
      </c>
      <c t="s">
        <v>22</v>
      </c>
    </row>
    <row r="27" spans="1:5" ht="38.25">
      <c r="A27" s="34" t="s">
        <v>49</v>
      </c>
      <c r="E27" s="35" t="s">
        <v>522</v>
      </c>
    </row>
    <row r="28" spans="1:5" ht="12.75">
      <c r="A28" s="36" t="s">
        <v>51</v>
      </c>
      <c r="E28" s="37" t="s">
        <v>1208</v>
      </c>
    </row>
    <row r="29" spans="1:5" ht="63.75">
      <c r="A29" t="s">
        <v>53</v>
      </c>
      <c r="E29" s="35" t="s">
        <v>312</v>
      </c>
    </row>
    <row r="30" spans="1:16" ht="25.5">
      <c r="A30" s="25" t="s">
        <v>44</v>
      </c>
      <c s="29" t="s">
        <v>36</v>
      </c>
      <c s="29" t="s">
        <v>308</v>
      </c>
      <c s="25" t="s">
        <v>46</v>
      </c>
      <c s="30" t="s">
        <v>309</v>
      </c>
      <c s="31" t="s">
        <v>256</v>
      </c>
      <c s="32">
        <v>118.5</v>
      </c>
      <c s="33">
        <v>0</v>
      </c>
      <c s="33">
        <f>ROUND(ROUND(H30,2)*ROUND(G30,3),2)</f>
      </c>
      <c r="O30">
        <f>(I30*21)/100</f>
      </c>
      <c t="s">
        <v>22</v>
      </c>
    </row>
    <row r="31" spans="1:5" ht="63.75">
      <c r="A31" s="34" t="s">
        <v>49</v>
      </c>
      <c r="E31" s="35" t="s">
        <v>537</v>
      </c>
    </row>
    <row r="32" spans="1:5" ht="12.75">
      <c r="A32" s="36" t="s">
        <v>51</v>
      </c>
      <c r="E32" s="37" t="s">
        <v>1209</v>
      </c>
    </row>
    <row r="33" spans="1:5" ht="63.75">
      <c r="A33" t="s">
        <v>53</v>
      </c>
      <c r="E33" s="35" t="s">
        <v>312</v>
      </c>
    </row>
    <row r="34" spans="1:16" ht="12.75">
      <c r="A34" s="25" t="s">
        <v>44</v>
      </c>
      <c s="29" t="s">
        <v>73</v>
      </c>
      <c s="29" t="s">
        <v>407</v>
      </c>
      <c s="25" t="s">
        <v>46</v>
      </c>
      <c s="30" t="s">
        <v>408</v>
      </c>
      <c s="31" t="s">
        <v>256</v>
      </c>
      <c s="32">
        <v>21.25</v>
      </c>
      <c s="33">
        <v>0</v>
      </c>
      <c s="33">
        <f>ROUND(ROUND(H34,2)*ROUND(G34,3),2)</f>
      </c>
      <c r="O34">
        <f>(I34*21)/100</f>
      </c>
      <c t="s">
        <v>22</v>
      </c>
    </row>
    <row r="35" spans="1:5" ht="38.25">
      <c r="A35" s="34" t="s">
        <v>49</v>
      </c>
      <c r="E35" s="35" t="s">
        <v>543</v>
      </c>
    </row>
    <row r="36" spans="1:5" ht="38.25">
      <c r="A36" s="36" t="s">
        <v>51</v>
      </c>
      <c r="E36" s="37" t="s">
        <v>1210</v>
      </c>
    </row>
    <row r="37" spans="1:5" ht="63.75">
      <c r="A37" t="s">
        <v>53</v>
      </c>
      <c r="E37" s="35" t="s">
        <v>312</v>
      </c>
    </row>
    <row r="38" spans="1:16" ht="12.75">
      <c r="A38" s="25" t="s">
        <v>44</v>
      </c>
      <c s="29" t="s">
        <v>77</v>
      </c>
      <c s="29" t="s">
        <v>413</v>
      </c>
      <c s="25" t="s">
        <v>46</v>
      </c>
      <c s="30" t="s">
        <v>414</v>
      </c>
      <c s="31" t="s">
        <v>415</v>
      </c>
      <c s="32">
        <v>138</v>
      </c>
      <c s="33">
        <v>0</v>
      </c>
      <c s="33">
        <f>ROUND(ROUND(H38,2)*ROUND(G38,3),2)</f>
      </c>
      <c r="O38">
        <f>(I38*21)/100</f>
      </c>
      <c t="s">
        <v>22</v>
      </c>
    </row>
    <row r="39" spans="1:5" ht="25.5">
      <c r="A39" s="34" t="s">
        <v>49</v>
      </c>
      <c r="E39" s="35" t="s">
        <v>1142</v>
      </c>
    </row>
    <row r="40" spans="1:5" ht="51">
      <c r="A40" s="36" t="s">
        <v>51</v>
      </c>
      <c r="E40" s="37" t="s">
        <v>1211</v>
      </c>
    </row>
    <row r="41" spans="1:5" ht="25.5">
      <c r="A41" t="s">
        <v>53</v>
      </c>
      <c r="E41" s="35" t="s">
        <v>418</v>
      </c>
    </row>
    <row r="42" spans="1:16" ht="12.75">
      <c r="A42" s="25" t="s">
        <v>44</v>
      </c>
      <c s="29" t="s">
        <v>39</v>
      </c>
      <c s="29" t="s">
        <v>317</v>
      </c>
      <c s="25" t="s">
        <v>46</v>
      </c>
      <c s="30" t="s">
        <v>318</v>
      </c>
      <c s="31" t="s">
        <v>256</v>
      </c>
      <c s="32">
        <v>6822</v>
      </c>
      <c s="33">
        <v>0</v>
      </c>
      <c s="33">
        <f>ROUND(ROUND(H42,2)*ROUND(G42,3),2)</f>
      </c>
      <c r="O42">
        <f>(I42*21)/100</f>
      </c>
      <c t="s">
        <v>22</v>
      </c>
    </row>
    <row r="43" spans="1:5" ht="51">
      <c r="A43" s="34" t="s">
        <v>49</v>
      </c>
      <c r="E43" s="35" t="s">
        <v>1212</v>
      </c>
    </row>
    <row r="44" spans="1:5" ht="38.25">
      <c r="A44" s="36" t="s">
        <v>51</v>
      </c>
      <c r="E44" s="37" t="s">
        <v>1213</v>
      </c>
    </row>
    <row r="45" spans="1:5" ht="369.75">
      <c r="A45" t="s">
        <v>53</v>
      </c>
      <c r="E45" s="35" t="s">
        <v>321</v>
      </c>
    </row>
    <row r="46" spans="1:16" ht="12.75">
      <c r="A46" s="25" t="s">
        <v>44</v>
      </c>
      <c s="29" t="s">
        <v>41</v>
      </c>
      <c s="29" t="s">
        <v>322</v>
      </c>
      <c s="25" t="s">
        <v>46</v>
      </c>
      <c s="30" t="s">
        <v>323</v>
      </c>
      <c s="31" t="s">
        <v>256</v>
      </c>
      <c s="32">
        <v>428.8</v>
      </c>
      <c s="33">
        <v>0</v>
      </c>
      <c s="33">
        <f>ROUND(ROUND(H46,2)*ROUND(G46,3),2)</f>
      </c>
      <c r="O46">
        <f>(I46*21)/100</f>
      </c>
      <c t="s">
        <v>22</v>
      </c>
    </row>
    <row r="47" spans="1:5" ht="63.75">
      <c r="A47" s="34" t="s">
        <v>49</v>
      </c>
      <c r="E47" s="35" t="s">
        <v>549</v>
      </c>
    </row>
    <row r="48" spans="1:5" ht="12.75">
      <c r="A48" s="36" t="s">
        <v>51</v>
      </c>
      <c r="E48" s="37" t="s">
        <v>1214</v>
      </c>
    </row>
    <row r="49" spans="1:5" ht="369.75">
      <c r="A49" t="s">
        <v>53</v>
      </c>
      <c r="E49" s="35" t="s">
        <v>326</v>
      </c>
    </row>
    <row r="50" spans="1:16" ht="12.75">
      <c r="A50" s="25" t="s">
        <v>44</v>
      </c>
      <c s="29" t="s">
        <v>88</v>
      </c>
      <c s="29" t="s">
        <v>264</v>
      </c>
      <c s="25" t="s">
        <v>83</v>
      </c>
      <c s="30" t="s">
        <v>265</v>
      </c>
      <c s="31" t="s">
        <v>256</v>
      </c>
      <c s="32">
        <v>3793.8</v>
      </c>
      <c s="33">
        <v>0</v>
      </c>
      <c s="33">
        <f>ROUND(ROUND(H50,2)*ROUND(G50,3),2)</f>
      </c>
      <c r="O50">
        <f>(I50*21)/100</f>
      </c>
      <c t="s">
        <v>22</v>
      </c>
    </row>
    <row r="51" spans="1:5" ht="12.75">
      <c r="A51" s="34" t="s">
        <v>49</v>
      </c>
      <c r="E51" s="35" t="s">
        <v>421</v>
      </c>
    </row>
    <row r="52" spans="1:5" ht="51">
      <c r="A52" s="36" t="s">
        <v>51</v>
      </c>
      <c r="E52" s="37" t="s">
        <v>1215</v>
      </c>
    </row>
    <row r="53" spans="1:5" ht="306">
      <c r="A53" t="s">
        <v>53</v>
      </c>
      <c r="E53" s="35" t="s">
        <v>268</v>
      </c>
    </row>
    <row r="54" spans="1:16" ht="12.75">
      <c r="A54" s="25" t="s">
        <v>44</v>
      </c>
      <c s="29" t="s">
        <v>92</v>
      </c>
      <c s="29" t="s">
        <v>264</v>
      </c>
      <c s="25" t="s">
        <v>86</v>
      </c>
      <c s="30" t="s">
        <v>265</v>
      </c>
      <c s="31" t="s">
        <v>256</v>
      </c>
      <c s="32">
        <v>768.9</v>
      </c>
      <c s="33">
        <v>0</v>
      </c>
      <c s="33">
        <f>ROUND(ROUND(H54,2)*ROUND(G54,3),2)</f>
      </c>
      <c r="O54">
        <f>(I54*21)/100</f>
      </c>
      <c t="s">
        <v>22</v>
      </c>
    </row>
    <row r="55" spans="1:5" ht="25.5">
      <c r="A55" s="34" t="s">
        <v>49</v>
      </c>
      <c r="E55" s="35" t="s">
        <v>554</v>
      </c>
    </row>
    <row r="56" spans="1:5" ht="38.25">
      <c r="A56" s="36" t="s">
        <v>51</v>
      </c>
      <c r="E56" s="37" t="s">
        <v>1216</v>
      </c>
    </row>
    <row r="57" spans="1:5" ht="306">
      <c r="A57" t="s">
        <v>53</v>
      </c>
      <c r="E57" s="35" t="s">
        <v>268</v>
      </c>
    </row>
    <row r="58" spans="1:16" ht="12.75">
      <c r="A58" s="25" t="s">
        <v>44</v>
      </c>
      <c s="29" t="s">
        <v>97</v>
      </c>
      <c s="29" t="s">
        <v>335</v>
      </c>
      <c s="25" t="s">
        <v>46</v>
      </c>
      <c s="30" t="s">
        <v>336</v>
      </c>
      <c s="31" t="s">
        <v>256</v>
      </c>
      <c s="32">
        <v>107.2</v>
      </c>
      <c s="33">
        <v>0</v>
      </c>
      <c s="33">
        <f>ROUND(ROUND(H58,2)*ROUND(G58,3),2)</f>
      </c>
      <c r="O58">
        <f>(I58*21)/100</f>
      </c>
      <c t="s">
        <v>22</v>
      </c>
    </row>
    <row r="59" spans="1:5" ht="25.5">
      <c r="A59" s="34" t="s">
        <v>49</v>
      </c>
      <c r="E59" s="35" t="s">
        <v>556</v>
      </c>
    </row>
    <row r="60" spans="1:5" ht="12.75">
      <c r="A60" s="36" t="s">
        <v>51</v>
      </c>
      <c r="E60" s="37" t="s">
        <v>1217</v>
      </c>
    </row>
    <row r="61" spans="1:5" ht="344.25">
      <c r="A61" t="s">
        <v>53</v>
      </c>
      <c r="E61" s="35" t="s">
        <v>339</v>
      </c>
    </row>
    <row r="62" spans="1:16" ht="12.75">
      <c r="A62" s="25" t="s">
        <v>44</v>
      </c>
      <c s="29" t="s">
        <v>102</v>
      </c>
      <c s="29" t="s">
        <v>340</v>
      </c>
      <c s="25" t="s">
        <v>46</v>
      </c>
      <c s="30" t="s">
        <v>341</v>
      </c>
      <c s="31" t="s">
        <v>256</v>
      </c>
      <c s="32">
        <v>536</v>
      </c>
      <c s="33">
        <v>0</v>
      </c>
      <c s="33">
        <f>ROUND(ROUND(H62,2)*ROUND(G62,3),2)</f>
      </c>
      <c r="O62">
        <f>(I62*21)/100</f>
      </c>
      <c t="s">
        <v>22</v>
      </c>
    </row>
    <row r="63" spans="1:5" ht="12.75">
      <c r="A63" s="34" t="s">
        <v>49</v>
      </c>
      <c r="E63" s="35" t="s">
        <v>342</v>
      </c>
    </row>
    <row r="64" spans="1:5" ht="12.75">
      <c r="A64" s="36" t="s">
        <v>51</v>
      </c>
      <c r="E64" s="37" t="s">
        <v>1218</v>
      </c>
    </row>
    <row r="65" spans="1:5" ht="12.75">
      <c r="A65" t="s">
        <v>53</v>
      </c>
      <c r="E65" s="35" t="s">
        <v>344</v>
      </c>
    </row>
    <row r="66" spans="1:16" ht="12.75">
      <c r="A66" s="25" t="s">
        <v>44</v>
      </c>
      <c s="29" t="s">
        <v>107</v>
      </c>
      <c s="29" t="s">
        <v>562</v>
      </c>
      <c s="25" t="s">
        <v>46</v>
      </c>
      <c s="30" t="s">
        <v>563</v>
      </c>
      <c s="31" t="s">
        <v>415</v>
      </c>
      <c s="32">
        <v>20</v>
      </c>
      <c s="33">
        <v>0</v>
      </c>
      <c s="33">
        <f>ROUND(ROUND(H66,2)*ROUND(G66,3),2)</f>
      </c>
      <c r="O66">
        <f>(I66*21)/100</f>
      </c>
      <c t="s">
        <v>22</v>
      </c>
    </row>
    <row r="67" spans="1:5" ht="25.5">
      <c r="A67" s="34" t="s">
        <v>49</v>
      </c>
      <c r="E67" s="35" t="s">
        <v>564</v>
      </c>
    </row>
    <row r="68" spans="1:5" ht="12.75">
      <c r="A68" s="36" t="s">
        <v>51</v>
      </c>
      <c r="E68" s="37" t="s">
        <v>1065</v>
      </c>
    </row>
    <row r="69" spans="1:5" ht="63.75">
      <c r="A69" t="s">
        <v>53</v>
      </c>
      <c r="E69" s="35" t="s">
        <v>566</v>
      </c>
    </row>
    <row r="70" spans="1:16" ht="12.75">
      <c r="A70" s="25" t="s">
        <v>44</v>
      </c>
      <c s="29" t="s">
        <v>112</v>
      </c>
      <c s="29" t="s">
        <v>572</v>
      </c>
      <c s="25" t="s">
        <v>46</v>
      </c>
      <c s="30" t="s">
        <v>573</v>
      </c>
      <c s="31" t="s">
        <v>256</v>
      </c>
      <c s="32">
        <v>15.29</v>
      </c>
      <c s="33">
        <v>0</v>
      </c>
      <c s="33">
        <f>ROUND(ROUND(H70,2)*ROUND(G70,3),2)</f>
      </c>
      <c r="O70">
        <f>(I70*21)/100</f>
      </c>
      <c t="s">
        <v>22</v>
      </c>
    </row>
    <row r="71" spans="1:5" ht="38.25">
      <c r="A71" s="34" t="s">
        <v>49</v>
      </c>
      <c r="E71" s="35" t="s">
        <v>1219</v>
      </c>
    </row>
    <row r="72" spans="1:5" ht="51">
      <c r="A72" s="36" t="s">
        <v>51</v>
      </c>
      <c r="E72" s="37" t="s">
        <v>1220</v>
      </c>
    </row>
    <row r="73" spans="1:5" ht="318.75">
      <c r="A73" t="s">
        <v>53</v>
      </c>
      <c r="E73" s="35" t="s">
        <v>571</v>
      </c>
    </row>
    <row r="74" spans="1:16" ht="12.75">
      <c r="A74" s="25" t="s">
        <v>44</v>
      </c>
      <c s="29" t="s">
        <v>116</v>
      </c>
      <c s="29" t="s">
        <v>576</v>
      </c>
      <c s="25" t="s">
        <v>46</v>
      </c>
      <c s="30" t="s">
        <v>577</v>
      </c>
      <c s="31" t="s">
        <v>256</v>
      </c>
      <c s="32">
        <v>2018</v>
      </c>
      <c s="33">
        <v>0</v>
      </c>
      <c s="33">
        <f>ROUND(ROUND(H74,2)*ROUND(G74,3),2)</f>
      </c>
      <c r="O74">
        <f>(I74*21)/100</f>
      </c>
      <c t="s">
        <v>22</v>
      </c>
    </row>
    <row r="75" spans="1:5" ht="153">
      <c r="A75" s="34" t="s">
        <v>49</v>
      </c>
      <c r="E75" s="35" t="s">
        <v>1221</v>
      </c>
    </row>
    <row r="76" spans="1:5" ht="63.75">
      <c r="A76" s="36" t="s">
        <v>51</v>
      </c>
      <c r="E76" s="37" t="s">
        <v>1222</v>
      </c>
    </row>
    <row r="77" spans="1:5" ht="267.75">
      <c r="A77" t="s">
        <v>53</v>
      </c>
      <c r="E77" s="35" t="s">
        <v>357</v>
      </c>
    </row>
    <row r="78" spans="1:16" ht="12.75">
      <c r="A78" s="25" t="s">
        <v>44</v>
      </c>
      <c s="29" t="s">
        <v>121</v>
      </c>
      <c s="29" t="s">
        <v>277</v>
      </c>
      <c s="25" t="s">
        <v>46</v>
      </c>
      <c s="30" t="s">
        <v>278</v>
      </c>
      <c s="31" t="s">
        <v>256</v>
      </c>
      <c s="32">
        <v>6835.05</v>
      </c>
      <c s="33">
        <v>0</v>
      </c>
      <c s="33">
        <f>ROUND(ROUND(H78,2)*ROUND(G78,3),2)</f>
      </c>
      <c r="O78">
        <f>(I78*21)/100</f>
      </c>
      <c t="s">
        <v>22</v>
      </c>
    </row>
    <row r="79" spans="1:5" ht="12.75">
      <c r="A79" s="34" t="s">
        <v>49</v>
      </c>
      <c r="E79" s="35" t="s">
        <v>46</v>
      </c>
    </row>
    <row r="80" spans="1:5" ht="38.25">
      <c r="A80" s="36" t="s">
        <v>51</v>
      </c>
      <c r="E80" s="37" t="s">
        <v>1223</v>
      </c>
    </row>
    <row r="81" spans="1:5" ht="191.25">
      <c r="A81" t="s">
        <v>53</v>
      </c>
      <c r="E81" s="35" t="s">
        <v>281</v>
      </c>
    </row>
    <row r="82" spans="1:16" ht="12.75">
      <c r="A82" s="25" t="s">
        <v>44</v>
      </c>
      <c s="29" t="s">
        <v>123</v>
      </c>
      <c s="29" t="s">
        <v>353</v>
      </c>
      <c s="25" t="s">
        <v>46</v>
      </c>
      <c s="30" t="s">
        <v>354</v>
      </c>
      <c s="31" t="s">
        <v>256</v>
      </c>
      <c s="32">
        <v>1692.7</v>
      </c>
      <c s="33">
        <v>0</v>
      </c>
      <c s="33">
        <f>ROUND(ROUND(H82,2)*ROUND(G82,3),2)</f>
      </c>
      <c r="O82">
        <f>(I82*21)/100</f>
      </c>
      <c t="s">
        <v>22</v>
      </c>
    </row>
    <row r="83" spans="1:5" ht="127.5">
      <c r="A83" s="34" t="s">
        <v>49</v>
      </c>
      <c r="E83" s="35" t="s">
        <v>584</v>
      </c>
    </row>
    <row r="84" spans="1:5" ht="63.75">
      <c r="A84" s="36" t="s">
        <v>51</v>
      </c>
      <c r="E84" s="37" t="s">
        <v>1224</v>
      </c>
    </row>
    <row r="85" spans="1:5" ht="267.75">
      <c r="A85" t="s">
        <v>53</v>
      </c>
      <c r="E85" s="35" t="s">
        <v>357</v>
      </c>
    </row>
    <row r="86" spans="1:16" ht="12.75">
      <c r="A86" s="25" t="s">
        <v>44</v>
      </c>
      <c s="29" t="s">
        <v>129</v>
      </c>
      <c s="29" t="s">
        <v>427</v>
      </c>
      <c s="25" t="s">
        <v>46</v>
      </c>
      <c s="30" t="s">
        <v>428</v>
      </c>
      <c s="31" t="s">
        <v>256</v>
      </c>
      <c s="32">
        <v>83.1</v>
      </c>
      <c s="33">
        <v>0</v>
      </c>
      <c s="33">
        <f>ROUND(ROUND(H86,2)*ROUND(G86,3),2)</f>
      </c>
      <c r="O86">
        <f>(I86*21)/100</f>
      </c>
      <c t="s">
        <v>22</v>
      </c>
    </row>
    <row r="87" spans="1:5" ht="102">
      <c r="A87" s="34" t="s">
        <v>49</v>
      </c>
      <c r="E87" s="35" t="s">
        <v>591</v>
      </c>
    </row>
    <row r="88" spans="1:5" ht="25.5">
      <c r="A88" s="36" t="s">
        <v>51</v>
      </c>
      <c r="E88" s="37" t="s">
        <v>1225</v>
      </c>
    </row>
    <row r="89" spans="1:5" ht="242.25">
      <c r="A89" t="s">
        <v>53</v>
      </c>
      <c r="E89" s="35" t="s">
        <v>431</v>
      </c>
    </row>
    <row r="90" spans="1:16" ht="12.75">
      <c r="A90" s="25" t="s">
        <v>44</v>
      </c>
      <c s="29" t="s">
        <v>133</v>
      </c>
      <c s="29" t="s">
        <v>358</v>
      </c>
      <c s="25" t="s">
        <v>46</v>
      </c>
      <c s="30" t="s">
        <v>359</v>
      </c>
      <c s="31" t="s">
        <v>256</v>
      </c>
      <c s="32">
        <v>2.24</v>
      </c>
      <c s="33">
        <v>0</v>
      </c>
      <c s="33">
        <f>ROUND(ROUND(H90,2)*ROUND(G90,3),2)</f>
      </c>
      <c r="O90">
        <f>(I90*21)/100</f>
      </c>
      <c t="s">
        <v>22</v>
      </c>
    </row>
    <row r="91" spans="1:5" ht="12.75">
      <c r="A91" s="34" t="s">
        <v>49</v>
      </c>
      <c r="E91" s="35" t="s">
        <v>1226</v>
      </c>
    </row>
    <row r="92" spans="1:5" ht="25.5">
      <c r="A92" s="36" t="s">
        <v>51</v>
      </c>
      <c r="E92" s="37" t="s">
        <v>1227</v>
      </c>
    </row>
    <row r="93" spans="1:5" ht="229.5">
      <c r="A93" t="s">
        <v>53</v>
      </c>
      <c r="E93" s="35" t="s">
        <v>362</v>
      </c>
    </row>
    <row r="94" spans="1:16" ht="12.75">
      <c r="A94" s="25" t="s">
        <v>44</v>
      </c>
      <c s="29" t="s">
        <v>135</v>
      </c>
      <c s="29" t="s">
        <v>595</v>
      </c>
      <c s="25" t="s">
        <v>46</v>
      </c>
      <c s="30" t="s">
        <v>596</v>
      </c>
      <c s="31" t="s">
        <v>256</v>
      </c>
      <c s="32">
        <v>4.4</v>
      </c>
      <c s="33">
        <v>0</v>
      </c>
      <c s="33">
        <f>ROUND(ROUND(H94,2)*ROUND(G94,3),2)</f>
      </c>
      <c r="O94">
        <f>(I94*21)/100</f>
      </c>
      <c t="s">
        <v>22</v>
      </c>
    </row>
    <row r="95" spans="1:5" ht="51">
      <c r="A95" s="34" t="s">
        <v>49</v>
      </c>
      <c r="E95" s="35" t="s">
        <v>1228</v>
      </c>
    </row>
    <row r="96" spans="1:5" ht="12.75">
      <c r="A96" s="36" t="s">
        <v>51</v>
      </c>
      <c r="E96" s="37" t="s">
        <v>1229</v>
      </c>
    </row>
    <row r="97" spans="1:5" ht="293.25">
      <c r="A97" t="s">
        <v>53</v>
      </c>
      <c r="E97" s="35" t="s">
        <v>599</v>
      </c>
    </row>
    <row r="98" spans="1:16" ht="12.75">
      <c r="A98" s="25" t="s">
        <v>44</v>
      </c>
      <c s="29" t="s">
        <v>139</v>
      </c>
      <c s="29" t="s">
        <v>363</v>
      </c>
      <c s="25" t="s">
        <v>46</v>
      </c>
      <c s="30" t="s">
        <v>364</v>
      </c>
      <c s="31" t="s">
        <v>173</v>
      </c>
      <c s="32">
        <v>2972</v>
      </c>
      <c s="33">
        <v>0</v>
      </c>
      <c s="33">
        <f>ROUND(ROUND(H98,2)*ROUND(G98,3),2)</f>
      </c>
      <c r="O98">
        <f>(I98*21)/100</f>
      </c>
      <c t="s">
        <v>22</v>
      </c>
    </row>
    <row r="99" spans="1:5" ht="25.5">
      <c r="A99" s="34" t="s">
        <v>49</v>
      </c>
      <c r="E99" s="35" t="s">
        <v>606</v>
      </c>
    </row>
    <row r="100" spans="1:5" ht="63.75">
      <c r="A100" s="36" t="s">
        <v>51</v>
      </c>
      <c r="E100" s="37" t="s">
        <v>1230</v>
      </c>
    </row>
    <row r="101" spans="1:5" ht="25.5">
      <c r="A101" t="s">
        <v>53</v>
      </c>
      <c r="E101" s="35" t="s">
        <v>367</v>
      </c>
    </row>
    <row r="102" spans="1:16" ht="12.75">
      <c r="A102" s="25" t="s">
        <v>44</v>
      </c>
      <c s="29" t="s">
        <v>143</v>
      </c>
      <c s="29" t="s">
        <v>368</v>
      </c>
      <c s="25" t="s">
        <v>46</v>
      </c>
      <c s="30" t="s">
        <v>369</v>
      </c>
      <c s="31" t="s">
        <v>173</v>
      </c>
      <c s="32">
        <v>4860</v>
      </c>
      <c s="33">
        <v>0</v>
      </c>
      <c s="33">
        <f>ROUND(ROUND(H102,2)*ROUND(G102,3),2)</f>
      </c>
      <c r="O102">
        <f>(I102*21)/100</f>
      </c>
      <c t="s">
        <v>22</v>
      </c>
    </row>
    <row r="103" spans="1:5" ht="38.25">
      <c r="A103" s="34" t="s">
        <v>49</v>
      </c>
      <c r="E103" s="35" t="s">
        <v>615</v>
      </c>
    </row>
    <row r="104" spans="1:5" ht="25.5">
      <c r="A104" s="36" t="s">
        <v>51</v>
      </c>
      <c r="E104" s="37" t="s">
        <v>1231</v>
      </c>
    </row>
    <row r="105" spans="1:5" ht="38.25">
      <c r="A105" t="s">
        <v>53</v>
      </c>
      <c r="E105" s="35" t="s">
        <v>285</v>
      </c>
    </row>
    <row r="106" spans="1:16" ht="12.75">
      <c r="A106" s="25" t="s">
        <v>44</v>
      </c>
      <c s="29" t="s">
        <v>147</v>
      </c>
      <c s="29" t="s">
        <v>623</v>
      </c>
      <c s="25" t="s">
        <v>46</v>
      </c>
      <c s="30" t="s">
        <v>624</v>
      </c>
      <c s="31" t="s">
        <v>173</v>
      </c>
      <c s="32">
        <v>266</v>
      </c>
      <c s="33">
        <v>0</v>
      </c>
      <c s="33">
        <f>ROUND(ROUND(H106,2)*ROUND(G106,3),2)</f>
      </c>
      <c r="O106">
        <f>(I106*21)/100</f>
      </c>
      <c t="s">
        <v>22</v>
      </c>
    </row>
    <row r="107" spans="1:5" ht="51">
      <c r="A107" s="34" t="s">
        <v>49</v>
      </c>
      <c r="E107" s="35" t="s">
        <v>1163</v>
      </c>
    </row>
    <row r="108" spans="1:5" ht="25.5">
      <c r="A108" s="36" t="s">
        <v>51</v>
      </c>
      <c r="E108" s="37" t="s">
        <v>1232</v>
      </c>
    </row>
    <row r="109" spans="1:5" ht="38.25">
      <c r="A109" t="s">
        <v>53</v>
      </c>
      <c r="E109" s="35" t="s">
        <v>289</v>
      </c>
    </row>
    <row r="110" spans="1:18" ht="12.75" customHeight="1">
      <c r="A110" s="6" t="s">
        <v>42</v>
      </c>
      <c s="6"/>
      <c s="40" t="s">
        <v>22</v>
      </c>
      <c s="6"/>
      <c s="27" t="s">
        <v>372</v>
      </c>
      <c s="6"/>
      <c s="6"/>
      <c s="6"/>
      <c s="41">
        <f>0+Q110</f>
      </c>
      <c r="O110">
        <f>0+R110</f>
      </c>
      <c r="Q110">
        <f>0+I111+I115+I119</f>
      </c>
      <c>
        <f>0+O111+O115+O119</f>
      </c>
    </row>
    <row r="111" spans="1:16" ht="12.75">
      <c r="A111" s="25" t="s">
        <v>44</v>
      </c>
      <c s="29" t="s">
        <v>151</v>
      </c>
      <c s="29" t="s">
        <v>1233</v>
      </c>
      <c s="25" t="s">
        <v>46</v>
      </c>
      <c s="30" t="s">
        <v>1234</v>
      </c>
      <c s="31" t="s">
        <v>173</v>
      </c>
      <c s="32">
        <v>130.2</v>
      </c>
      <c s="33">
        <v>0</v>
      </c>
      <c s="33">
        <f>ROUND(ROUND(H111,2)*ROUND(G111,3),2)</f>
      </c>
      <c r="O111">
        <f>(I111*21)/100</f>
      </c>
      <c t="s">
        <v>22</v>
      </c>
    </row>
    <row r="112" spans="1:5" ht="25.5">
      <c r="A112" s="34" t="s">
        <v>49</v>
      </c>
      <c r="E112" s="35" t="s">
        <v>1235</v>
      </c>
    </row>
    <row r="113" spans="1:5" ht="25.5">
      <c r="A113" s="36" t="s">
        <v>51</v>
      </c>
      <c r="E113" s="37" t="s">
        <v>1236</v>
      </c>
    </row>
    <row r="114" spans="1:5" ht="25.5">
      <c r="A114" t="s">
        <v>53</v>
      </c>
      <c r="E114" s="35" t="s">
        <v>1237</v>
      </c>
    </row>
    <row r="115" spans="1:16" ht="12.75">
      <c r="A115" s="25" t="s">
        <v>44</v>
      </c>
      <c s="29" t="s">
        <v>155</v>
      </c>
      <c s="29" t="s">
        <v>1238</v>
      </c>
      <c s="25" t="s">
        <v>46</v>
      </c>
      <c s="30" t="s">
        <v>1239</v>
      </c>
      <c s="31" t="s">
        <v>415</v>
      </c>
      <c s="32">
        <v>62</v>
      </c>
      <c s="33">
        <v>0</v>
      </c>
      <c s="33">
        <f>ROUND(ROUND(H115,2)*ROUND(G115,3),2)</f>
      </c>
      <c r="O115">
        <f>(I115*21)/100</f>
      </c>
      <c t="s">
        <v>22</v>
      </c>
    </row>
    <row r="116" spans="1:5" ht="76.5">
      <c r="A116" s="34" t="s">
        <v>49</v>
      </c>
      <c r="E116" s="35" t="s">
        <v>1240</v>
      </c>
    </row>
    <row r="117" spans="1:5" ht="12.75">
      <c r="A117" s="36" t="s">
        <v>51</v>
      </c>
      <c r="E117" s="37" t="s">
        <v>1241</v>
      </c>
    </row>
    <row r="118" spans="1:5" ht="165.75">
      <c r="A118" t="s">
        <v>53</v>
      </c>
      <c r="E118" s="35" t="s">
        <v>1242</v>
      </c>
    </row>
    <row r="119" spans="1:16" ht="12.75">
      <c r="A119" s="25" t="s">
        <v>44</v>
      </c>
      <c s="29" t="s">
        <v>161</v>
      </c>
      <c s="29" t="s">
        <v>660</v>
      </c>
      <c s="25" t="s">
        <v>46</v>
      </c>
      <c s="30" t="s">
        <v>661</v>
      </c>
      <c s="31" t="s">
        <v>256</v>
      </c>
      <c s="32">
        <v>1.25</v>
      </c>
      <c s="33">
        <v>0</v>
      </c>
      <c s="33">
        <f>ROUND(ROUND(H119,2)*ROUND(G119,3),2)</f>
      </c>
      <c r="O119">
        <f>(I119*21)/100</f>
      </c>
      <c t="s">
        <v>22</v>
      </c>
    </row>
    <row r="120" spans="1:5" ht="12.75">
      <c r="A120" s="34" t="s">
        <v>49</v>
      </c>
      <c r="E120" s="35" t="s">
        <v>1243</v>
      </c>
    </row>
    <row r="121" spans="1:5" ht="12.75">
      <c r="A121" s="36" t="s">
        <v>51</v>
      </c>
      <c r="E121" s="37" t="s">
        <v>1244</v>
      </c>
    </row>
    <row r="122" spans="1:5" ht="369.75">
      <c r="A122" t="s">
        <v>53</v>
      </c>
      <c r="E122" s="35" t="s">
        <v>658</v>
      </c>
    </row>
    <row r="123" spans="1:18" ht="12.75" customHeight="1">
      <c r="A123" s="6" t="s">
        <v>42</v>
      </c>
      <c s="6"/>
      <c s="40" t="s">
        <v>32</v>
      </c>
      <c s="6"/>
      <c s="27" t="s">
        <v>698</v>
      </c>
      <c s="6"/>
      <c s="6"/>
      <c s="6"/>
      <c s="41">
        <f>0+Q123</f>
      </c>
      <c r="O123">
        <f>0+R123</f>
      </c>
      <c r="Q123">
        <f>0+I124+I128+I132</f>
      </c>
      <c>
        <f>0+O124+O128+O132</f>
      </c>
    </row>
    <row r="124" spans="1:16" ht="12.75">
      <c r="A124" s="25" t="s">
        <v>44</v>
      </c>
      <c s="29" t="s">
        <v>168</v>
      </c>
      <c s="29" t="s">
        <v>706</v>
      </c>
      <c s="25" t="s">
        <v>46</v>
      </c>
      <c s="30" t="s">
        <v>707</v>
      </c>
      <c s="31" t="s">
        <v>256</v>
      </c>
      <c s="32">
        <v>1.4</v>
      </c>
      <c s="33">
        <v>0</v>
      </c>
      <c s="33">
        <f>ROUND(ROUND(H124,2)*ROUND(G124,3),2)</f>
      </c>
      <c r="O124">
        <f>(I124*21)/100</f>
      </c>
      <c t="s">
        <v>22</v>
      </c>
    </row>
    <row r="125" spans="1:5" ht="25.5">
      <c r="A125" s="34" t="s">
        <v>49</v>
      </c>
      <c r="E125" s="35" t="s">
        <v>708</v>
      </c>
    </row>
    <row r="126" spans="1:5" ht="12.75">
      <c r="A126" s="36" t="s">
        <v>51</v>
      </c>
      <c r="E126" s="37" t="s">
        <v>1245</v>
      </c>
    </row>
    <row r="127" spans="1:5" ht="369.75">
      <c r="A127" t="s">
        <v>53</v>
      </c>
      <c r="E127" s="35" t="s">
        <v>704</v>
      </c>
    </row>
    <row r="128" spans="1:16" ht="12.75">
      <c r="A128" s="25" t="s">
        <v>44</v>
      </c>
      <c s="29" t="s">
        <v>170</v>
      </c>
      <c s="29" t="s">
        <v>711</v>
      </c>
      <c s="25" t="s">
        <v>46</v>
      </c>
      <c s="30" t="s">
        <v>712</v>
      </c>
      <c s="31" t="s">
        <v>256</v>
      </c>
      <c s="32">
        <v>4.48</v>
      </c>
      <c s="33">
        <v>0</v>
      </c>
      <c s="33">
        <f>ROUND(ROUND(H128,2)*ROUND(G128,3),2)</f>
      </c>
      <c r="O128">
        <f>(I128*21)/100</f>
      </c>
      <c t="s">
        <v>22</v>
      </c>
    </row>
    <row r="129" spans="1:5" ht="51">
      <c r="A129" s="34" t="s">
        <v>49</v>
      </c>
      <c r="E129" s="35" t="s">
        <v>1246</v>
      </c>
    </row>
    <row r="130" spans="1:5" ht="12.75">
      <c r="A130" s="36" t="s">
        <v>51</v>
      </c>
      <c r="E130" s="37" t="s">
        <v>1247</v>
      </c>
    </row>
    <row r="131" spans="1:5" ht="38.25">
      <c r="A131" t="s">
        <v>53</v>
      </c>
      <c r="E131" s="35" t="s">
        <v>632</v>
      </c>
    </row>
    <row r="132" spans="1:16" ht="12.75">
      <c r="A132" s="25" t="s">
        <v>44</v>
      </c>
      <c s="29" t="s">
        <v>176</v>
      </c>
      <c s="29" t="s">
        <v>716</v>
      </c>
      <c s="25" t="s">
        <v>46</v>
      </c>
      <c s="30" t="s">
        <v>717</v>
      </c>
      <c s="31" t="s">
        <v>256</v>
      </c>
      <c s="32">
        <v>2.8</v>
      </c>
      <c s="33">
        <v>0</v>
      </c>
      <c s="33">
        <f>ROUND(ROUND(H132,2)*ROUND(G132,3),2)</f>
      </c>
      <c r="O132">
        <f>(I132*21)/100</f>
      </c>
      <c t="s">
        <v>22</v>
      </c>
    </row>
    <row r="133" spans="1:5" ht="38.25">
      <c r="A133" s="34" t="s">
        <v>49</v>
      </c>
      <c r="E133" s="35" t="s">
        <v>1248</v>
      </c>
    </row>
    <row r="134" spans="1:5" ht="12.75">
      <c r="A134" s="36" t="s">
        <v>51</v>
      </c>
      <c r="E134" s="37" t="s">
        <v>1249</v>
      </c>
    </row>
    <row r="135" spans="1:5" ht="102">
      <c r="A135" t="s">
        <v>53</v>
      </c>
      <c r="E135" s="35" t="s">
        <v>720</v>
      </c>
    </row>
    <row r="136" spans="1:18" ht="12.75" customHeight="1">
      <c r="A136" s="6" t="s">
        <v>42</v>
      </c>
      <c s="6"/>
      <c s="40" t="s">
        <v>34</v>
      </c>
      <c s="6"/>
      <c s="27" t="s">
        <v>378</v>
      </c>
      <c s="6"/>
      <c s="6"/>
      <c s="6"/>
      <c s="41">
        <f>0+Q136</f>
      </c>
      <c r="O136">
        <f>0+R136</f>
      </c>
      <c r="Q136">
        <f>0+I137+I141+I145+I149+I153+I157+I161+I165+I169+I173+I177+I181+I185</f>
      </c>
      <c>
        <f>0+O137+O141+O145+O149+O153+O157+O161+O165+O169+O173+O177+O181+O185</f>
      </c>
    </row>
    <row r="137" spans="1:16" ht="25.5">
      <c r="A137" s="25" t="s">
        <v>44</v>
      </c>
      <c s="29" t="s">
        <v>180</v>
      </c>
      <c s="29" t="s">
        <v>441</v>
      </c>
      <c s="25" t="s">
        <v>46</v>
      </c>
      <c s="30" t="s">
        <v>442</v>
      </c>
      <c s="31" t="s">
        <v>173</v>
      </c>
      <c s="32">
        <v>2093.89</v>
      </c>
      <c s="33">
        <v>0</v>
      </c>
      <c s="33">
        <f>ROUND(ROUND(H137,2)*ROUND(G137,3),2)</f>
      </c>
      <c r="O137">
        <f>(I137*21)/100</f>
      </c>
      <c t="s">
        <v>22</v>
      </c>
    </row>
    <row r="138" spans="1:5" ht="25.5">
      <c r="A138" s="34" t="s">
        <v>49</v>
      </c>
      <c r="E138" s="35" t="s">
        <v>1250</v>
      </c>
    </row>
    <row r="139" spans="1:5" ht="25.5">
      <c r="A139" s="36" t="s">
        <v>51</v>
      </c>
      <c r="E139" s="37" t="s">
        <v>1251</v>
      </c>
    </row>
    <row r="140" spans="1:5" ht="51">
      <c r="A140" t="s">
        <v>53</v>
      </c>
      <c r="E140" s="35" t="s">
        <v>382</v>
      </c>
    </row>
    <row r="141" spans="1:16" ht="12.75">
      <c r="A141" s="25" t="s">
        <v>44</v>
      </c>
      <c s="29" t="s">
        <v>186</v>
      </c>
      <c s="29" t="s">
        <v>379</v>
      </c>
      <c s="25" t="s">
        <v>83</v>
      </c>
      <c s="30" t="s">
        <v>380</v>
      </c>
      <c s="31" t="s">
        <v>173</v>
      </c>
      <c s="32">
        <v>2478.6</v>
      </c>
      <c s="33">
        <v>0</v>
      </c>
      <c s="33">
        <f>ROUND(ROUND(H141,2)*ROUND(G141,3),2)</f>
      </c>
      <c r="O141">
        <f>(I141*21)/100</f>
      </c>
      <c t="s">
        <v>22</v>
      </c>
    </row>
    <row r="142" spans="1:5" ht="25.5">
      <c r="A142" s="34" t="s">
        <v>49</v>
      </c>
      <c r="E142" s="35" t="s">
        <v>1094</v>
      </c>
    </row>
    <row r="143" spans="1:5" ht="51">
      <c r="A143" s="36" t="s">
        <v>51</v>
      </c>
      <c r="E143" s="37" t="s">
        <v>1252</v>
      </c>
    </row>
    <row r="144" spans="1:5" ht="51">
      <c r="A144" t="s">
        <v>53</v>
      </c>
      <c r="E144" s="35" t="s">
        <v>382</v>
      </c>
    </row>
    <row r="145" spans="1:16" ht="12.75">
      <c r="A145" s="25" t="s">
        <v>44</v>
      </c>
      <c s="29" t="s">
        <v>191</v>
      </c>
      <c s="29" t="s">
        <v>379</v>
      </c>
      <c s="25" t="s">
        <v>86</v>
      </c>
      <c s="30" t="s">
        <v>380</v>
      </c>
      <c s="31" t="s">
        <v>173</v>
      </c>
      <c s="32">
        <v>14</v>
      </c>
      <c s="33">
        <v>0</v>
      </c>
      <c s="33">
        <f>ROUND(ROUND(H145,2)*ROUND(G145,3),2)</f>
      </c>
      <c r="O145">
        <f>(I145*21)/100</f>
      </c>
      <c t="s">
        <v>22</v>
      </c>
    </row>
    <row r="146" spans="1:5" ht="38.25">
      <c r="A146" s="34" t="s">
        <v>49</v>
      </c>
      <c r="E146" s="35" t="s">
        <v>1253</v>
      </c>
    </row>
    <row r="147" spans="1:5" ht="12.75">
      <c r="A147" s="36" t="s">
        <v>51</v>
      </c>
      <c r="E147" s="37" t="s">
        <v>1254</v>
      </c>
    </row>
    <row r="148" spans="1:5" ht="51">
      <c r="A148" t="s">
        <v>53</v>
      </c>
      <c r="E148" s="35" t="s">
        <v>382</v>
      </c>
    </row>
    <row r="149" spans="1:16" ht="12.75">
      <c r="A149" s="25" t="s">
        <v>44</v>
      </c>
      <c s="29" t="s">
        <v>605</v>
      </c>
      <c s="29" t="s">
        <v>730</v>
      </c>
      <c s="25" t="s">
        <v>46</v>
      </c>
      <c s="30" t="s">
        <v>731</v>
      </c>
      <c s="31" t="s">
        <v>173</v>
      </c>
      <c s="32">
        <v>134.64</v>
      </c>
      <c s="33">
        <v>0</v>
      </c>
      <c s="33">
        <f>ROUND(ROUND(H149,2)*ROUND(G149,3),2)</f>
      </c>
      <c r="O149">
        <f>(I149*21)/100</f>
      </c>
      <c t="s">
        <v>22</v>
      </c>
    </row>
    <row r="150" spans="1:5" ht="25.5">
      <c r="A150" s="34" t="s">
        <v>49</v>
      </c>
      <c r="E150" s="35" t="s">
        <v>732</v>
      </c>
    </row>
    <row r="151" spans="1:5" ht="25.5">
      <c r="A151" s="36" t="s">
        <v>51</v>
      </c>
      <c r="E151" s="37" t="s">
        <v>1255</v>
      </c>
    </row>
    <row r="152" spans="1:5" ht="51">
      <c r="A152" t="s">
        <v>53</v>
      </c>
      <c r="E152" s="35" t="s">
        <v>382</v>
      </c>
    </row>
    <row r="153" spans="1:16" ht="12.75">
      <c r="A153" s="25" t="s">
        <v>44</v>
      </c>
      <c s="29" t="s">
        <v>608</v>
      </c>
      <c s="29" t="s">
        <v>735</v>
      </c>
      <c s="25" t="s">
        <v>46</v>
      </c>
      <c s="30" t="s">
        <v>736</v>
      </c>
      <c s="31" t="s">
        <v>173</v>
      </c>
      <c s="32">
        <v>122.4</v>
      </c>
      <c s="33">
        <v>0</v>
      </c>
      <c s="33">
        <f>ROUND(ROUND(H153,2)*ROUND(G153,3),2)</f>
      </c>
      <c r="O153">
        <f>(I153*21)/100</f>
      </c>
      <c t="s">
        <v>22</v>
      </c>
    </row>
    <row r="154" spans="1:5" ht="25.5">
      <c r="A154" s="34" t="s">
        <v>49</v>
      </c>
      <c r="E154" s="35" t="s">
        <v>737</v>
      </c>
    </row>
    <row r="155" spans="1:5" ht="25.5">
      <c r="A155" s="36" t="s">
        <v>51</v>
      </c>
      <c r="E155" s="37" t="s">
        <v>1256</v>
      </c>
    </row>
    <row r="156" spans="1:5" ht="102">
      <c r="A156" t="s">
        <v>53</v>
      </c>
      <c r="E156" s="35" t="s">
        <v>387</v>
      </c>
    </row>
    <row r="157" spans="1:16" ht="12.75">
      <c r="A157" s="25" t="s">
        <v>44</v>
      </c>
      <c s="29" t="s">
        <v>614</v>
      </c>
      <c s="29" t="s">
        <v>746</v>
      </c>
      <c s="25" t="s">
        <v>46</v>
      </c>
      <c s="30" t="s">
        <v>747</v>
      </c>
      <c s="31" t="s">
        <v>173</v>
      </c>
      <c s="32">
        <v>528.75</v>
      </c>
      <c s="33">
        <v>0</v>
      </c>
      <c s="33">
        <f>ROUND(ROUND(H157,2)*ROUND(G157,3),2)</f>
      </c>
      <c r="O157">
        <f>(I157*21)/100</f>
      </c>
      <c t="s">
        <v>22</v>
      </c>
    </row>
    <row r="158" spans="1:5" ht="25.5">
      <c r="A158" s="34" t="s">
        <v>49</v>
      </c>
      <c r="E158" s="35" t="s">
        <v>1098</v>
      </c>
    </row>
    <row r="159" spans="1:5" ht="38.25">
      <c r="A159" s="36" t="s">
        <v>51</v>
      </c>
      <c r="E159" s="37" t="s">
        <v>1257</v>
      </c>
    </row>
    <row r="160" spans="1:5" ht="102">
      <c r="A160" t="s">
        <v>53</v>
      </c>
      <c r="E160" s="35" t="s">
        <v>387</v>
      </c>
    </row>
    <row r="161" spans="1:16" ht="12.75">
      <c r="A161" s="25" t="s">
        <v>44</v>
      </c>
      <c s="29" t="s">
        <v>617</v>
      </c>
      <c s="29" t="s">
        <v>451</v>
      </c>
      <c s="25" t="s">
        <v>46</v>
      </c>
      <c s="30" t="s">
        <v>452</v>
      </c>
      <c s="31" t="s">
        <v>173</v>
      </c>
      <c s="32">
        <v>2216.29</v>
      </c>
      <c s="33">
        <v>0</v>
      </c>
      <c s="33">
        <f>ROUND(ROUND(H161,2)*ROUND(G161,3),2)</f>
      </c>
      <c r="O161">
        <f>(I161*21)/100</f>
      </c>
      <c t="s">
        <v>22</v>
      </c>
    </row>
    <row r="162" spans="1:5" ht="25.5">
      <c r="A162" s="34" t="s">
        <v>49</v>
      </c>
      <c r="E162" s="35" t="s">
        <v>751</v>
      </c>
    </row>
    <row r="163" spans="1:5" ht="51">
      <c r="A163" s="36" t="s">
        <v>51</v>
      </c>
      <c r="E163" s="37" t="s">
        <v>1258</v>
      </c>
    </row>
    <row r="164" spans="1:5" ht="51">
      <c r="A164" t="s">
        <v>53</v>
      </c>
      <c r="E164" s="35" t="s">
        <v>454</v>
      </c>
    </row>
    <row r="165" spans="1:16" ht="12.75">
      <c r="A165" s="25" t="s">
        <v>44</v>
      </c>
      <c s="29" t="s">
        <v>622</v>
      </c>
      <c s="29" t="s">
        <v>455</v>
      </c>
      <c s="25" t="s">
        <v>46</v>
      </c>
      <c s="30" t="s">
        <v>456</v>
      </c>
      <c s="31" t="s">
        <v>173</v>
      </c>
      <c s="32">
        <v>1941.55</v>
      </c>
      <c s="33">
        <v>0</v>
      </c>
      <c s="33">
        <f>ROUND(ROUND(H165,2)*ROUND(G165,3),2)</f>
      </c>
      <c r="O165">
        <f>(I165*21)/100</f>
      </c>
      <c t="s">
        <v>22</v>
      </c>
    </row>
    <row r="166" spans="1:5" ht="25.5">
      <c r="A166" s="34" t="s">
        <v>49</v>
      </c>
      <c r="E166" s="35" t="s">
        <v>1101</v>
      </c>
    </row>
    <row r="167" spans="1:5" ht="38.25">
      <c r="A167" s="36" t="s">
        <v>51</v>
      </c>
      <c r="E167" s="37" t="s">
        <v>1259</v>
      </c>
    </row>
    <row r="168" spans="1:5" ht="51">
      <c r="A168" t="s">
        <v>53</v>
      </c>
      <c r="E168" s="35" t="s">
        <v>454</v>
      </c>
    </row>
    <row r="169" spans="1:16" ht="12.75">
      <c r="A169" s="25" t="s">
        <v>44</v>
      </c>
      <c s="29" t="s">
        <v>627</v>
      </c>
      <c s="29" t="s">
        <v>459</v>
      </c>
      <c s="25" t="s">
        <v>46</v>
      </c>
      <c s="30" t="s">
        <v>460</v>
      </c>
      <c s="31" t="s">
        <v>173</v>
      </c>
      <c s="32">
        <v>1883</v>
      </c>
      <c s="33">
        <v>0</v>
      </c>
      <c s="33">
        <f>ROUND(ROUND(H169,2)*ROUND(G169,3),2)</f>
      </c>
      <c r="O169">
        <f>(I169*21)/100</f>
      </c>
      <c t="s">
        <v>22</v>
      </c>
    </row>
    <row r="170" spans="1:5" ht="25.5">
      <c r="A170" s="34" t="s">
        <v>49</v>
      </c>
      <c r="E170" s="35" t="s">
        <v>1103</v>
      </c>
    </row>
    <row r="171" spans="1:5" ht="25.5">
      <c r="A171" s="36" t="s">
        <v>51</v>
      </c>
      <c r="E171" s="37" t="s">
        <v>1260</v>
      </c>
    </row>
    <row r="172" spans="1:5" ht="140.25">
      <c r="A172" t="s">
        <v>53</v>
      </c>
      <c r="E172" s="35" t="s">
        <v>463</v>
      </c>
    </row>
    <row r="173" spans="1:16" ht="12.75">
      <c r="A173" s="25" t="s">
        <v>44</v>
      </c>
      <c s="29" t="s">
        <v>633</v>
      </c>
      <c s="29" t="s">
        <v>765</v>
      </c>
      <c s="25" t="s">
        <v>46</v>
      </c>
      <c s="30" t="s">
        <v>766</v>
      </c>
      <c s="31" t="s">
        <v>173</v>
      </c>
      <c s="32">
        <v>120</v>
      </c>
      <c s="33">
        <v>0</v>
      </c>
      <c s="33">
        <f>ROUND(ROUND(H173,2)*ROUND(G173,3),2)</f>
      </c>
      <c r="O173">
        <f>(I173*21)/100</f>
      </c>
      <c t="s">
        <v>22</v>
      </c>
    </row>
    <row r="174" spans="1:5" ht="25.5">
      <c r="A174" s="34" t="s">
        <v>49</v>
      </c>
      <c r="E174" s="35" t="s">
        <v>767</v>
      </c>
    </row>
    <row r="175" spans="1:5" ht="25.5">
      <c r="A175" s="36" t="s">
        <v>51</v>
      </c>
      <c r="E175" s="37" t="s">
        <v>1261</v>
      </c>
    </row>
    <row r="176" spans="1:5" ht="140.25">
      <c r="A176" t="s">
        <v>53</v>
      </c>
      <c r="E176" s="35" t="s">
        <v>463</v>
      </c>
    </row>
    <row r="177" spans="1:16" ht="12.75">
      <c r="A177" s="25" t="s">
        <v>44</v>
      </c>
      <c s="29" t="s">
        <v>639</v>
      </c>
      <c s="29" t="s">
        <v>464</v>
      </c>
      <c s="25" t="s">
        <v>46</v>
      </c>
      <c s="30" t="s">
        <v>465</v>
      </c>
      <c s="31" t="s">
        <v>173</v>
      </c>
      <c s="32">
        <v>1939.49</v>
      </c>
      <c s="33">
        <v>0</v>
      </c>
      <c s="33">
        <f>ROUND(ROUND(H177,2)*ROUND(G177,3),2)</f>
      </c>
      <c r="O177">
        <f>(I177*21)/100</f>
      </c>
      <c t="s">
        <v>22</v>
      </c>
    </row>
    <row r="178" spans="1:5" ht="25.5">
      <c r="A178" s="34" t="s">
        <v>49</v>
      </c>
      <c r="E178" s="35" t="s">
        <v>1262</v>
      </c>
    </row>
    <row r="179" spans="1:5" ht="25.5">
      <c r="A179" s="36" t="s">
        <v>51</v>
      </c>
      <c r="E179" s="37" t="s">
        <v>1263</v>
      </c>
    </row>
    <row r="180" spans="1:5" ht="140.25">
      <c r="A180" t="s">
        <v>53</v>
      </c>
      <c r="E180" s="35" t="s">
        <v>463</v>
      </c>
    </row>
    <row r="181" spans="1:16" ht="12.75">
      <c r="A181" s="25" t="s">
        <v>44</v>
      </c>
      <c s="29" t="s">
        <v>645</v>
      </c>
      <c s="29" t="s">
        <v>468</v>
      </c>
      <c s="25" t="s">
        <v>46</v>
      </c>
      <c s="30" t="s">
        <v>469</v>
      </c>
      <c s="31" t="s">
        <v>173</v>
      </c>
      <c s="32">
        <v>2216.29</v>
      </c>
      <c s="33">
        <v>0</v>
      </c>
      <c s="33">
        <f>ROUND(ROUND(H181,2)*ROUND(G181,3),2)</f>
      </c>
      <c r="O181">
        <f>(I181*21)/100</f>
      </c>
      <c t="s">
        <v>22</v>
      </c>
    </row>
    <row r="182" spans="1:5" ht="12.75">
      <c r="A182" s="34" t="s">
        <v>49</v>
      </c>
      <c r="E182" s="35" t="s">
        <v>785</v>
      </c>
    </row>
    <row r="183" spans="1:5" ht="51">
      <c r="A183" s="36" t="s">
        <v>51</v>
      </c>
      <c r="E183" s="37" t="s">
        <v>1258</v>
      </c>
    </row>
    <row r="184" spans="1:5" ht="25.5">
      <c r="A184" t="s">
        <v>53</v>
      </c>
      <c r="E184" s="35" t="s">
        <v>471</v>
      </c>
    </row>
    <row r="185" spans="1:16" ht="12.75">
      <c r="A185" s="25" t="s">
        <v>44</v>
      </c>
      <c s="29" t="s">
        <v>648</v>
      </c>
      <c s="29" t="s">
        <v>1264</v>
      </c>
      <c s="25" t="s">
        <v>46</v>
      </c>
      <c s="30" t="s">
        <v>1265</v>
      </c>
      <c s="31" t="s">
        <v>173</v>
      </c>
      <c s="32">
        <v>14</v>
      </c>
      <c s="33">
        <v>0</v>
      </c>
      <c s="33">
        <f>ROUND(ROUND(H185,2)*ROUND(G185,3),2)</f>
      </c>
      <c r="O185">
        <f>(I185*21)/100</f>
      </c>
      <c t="s">
        <v>22</v>
      </c>
    </row>
    <row r="186" spans="1:5" ht="25.5">
      <c r="A186" s="34" t="s">
        <v>49</v>
      </c>
      <c r="E186" s="35" t="s">
        <v>1266</v>
      </c>
    </row>
    <row r="187" spans="1:5" ht="12.75">
      <c r="A187" s="36" t="s">
        <v>51</v>
      </c>
      <c r="E187" s="37" t="s">
        <v>1254</v>
      </c>
    </row>
    <row r="188" spans="1:5" ht="153">
      <c r="A188" t="s">
        <v>53</v>
      </c>
      <c r="E188" s="35" t="s">
        <v>791</v>
      </c>
    </row>
    <row r="189" spans="1:18" ht="12.75" customHeight="1">
      <c r="A189" s="6" t="s">
        <v>42</v>
      </c>
      <c s="6"/>
      <c s="40" t="s">
        <v>77</v>
      </c>
      <c s="6"/>
      <c s="27" t="s">
        <v>804</v>
      </c>
      <c s="6"/>
      <c s="6"/>
      <c s="6"/>
      <c s="41">
        <f>0+Q189</f>
      </c>
      <c r="O189">
        <f>0+R189</f>
      </c>
      <c r="Q189">
        <f>0+I190+I194</f>
      </c>
      <c>
        <f>0+O190+O194</f>
      </c>
    </row>
    <row r="190" spans="1:16" ht="12.75">
      <c r="A190" s="25" t="s">
        <v>44</v>
      </c>
      <c s="29" t="s">
        <v>653</v>
      </c>
      <c s="29" t="s">
        <v>812</v>
      </c>
      <c s="25" t="s">
        <v>46</v>
      </c>
      <c s="30" t="s">
        <v>813</v>
      </c>
      <c s="31" t="s">
        <v>415</v>
      </c>
      <c s="32">
        <v>4</v>
      </c>
      <c s="33">
        <v>0</v>
      </c>
      <c s="33">
        <f>ROUND(ROUND(H190,2)*ROUND(G190,3),2)</f>
      </c>
      <c r="O190">
        <f>(I190*21)/100</f>
      </c>
      <c t="s">
        <v>22</v>
      </c>
    </row>
    <row r="191" spans="1:5" ht="51">
      <c r="A191" s="34" t="s">
        <v>49</v>
      </c>
      <c r="E191" s="35" t="s">
        <v>1183</v>
      </c>
    </row>
    <row r="192" spans="1:5" ht="12.75">
      <c r="A192" s="36" t="s">
        <v>51</v>
      </c>
      <c r="E192" s="37" t="s">
        <v>1027</v>
      </c>
    </row>
    <row r="193" spans="1:5" ht="255">
      <c r="A193" t="s">
        <v>53</v>
      </c>
      <c r="E193" s="35" t="s">
        <v>816</v>
      </c>
    </row>
    <row r="194" spans="1:16" ht="12.75">
      <c r="A194" s="25" t="s">
        <v>44</v>
      </c>
      <c s="29" t="s">
        <v>659</v>
      </c>
      <c s="29" t="s">
        <v>1267</v>
      </c>
      <c s="25" t="s">
        <v>46</v>
      </c>
      <c s="30" t="s">
        <v>1268</v>
      </c>
      <c s="31" t="s">
        <v>221</v>
      </c>
      <c s="32">
        <v>1</v>
      </c>
      <c s="33">
        <v>0</v>
      </c>
      <c s="33">
        <f>ROUND(ROUND(H194,2)*ROUND(G194,3),2)</f>
      </c>
      <c r="O194">
        <f>(I194*21)/100</f>
      </c>
      <c t="s">
        <v>22</v>
      </c>
    </row>
    <row r="195" spans="1:5" ht="38.25">
      <c r="A195" s="34" t="s">
        <v>49</v>
      </c>
      <c r="E195" s="35" t="s">
        <v>838</v>
      </c>
    </row>
    <row r="196" spans="1:5" ht="12.75">
      <c r="A196" s="36" t="s">
        <v>51</v>
      </c>
      <c r="E196" s="37" t="s">
        <v>62</v>
      </c>
    </row>
    <row r="197" spans="1:5" ht="25.5">
      <c r="A197" t="s">
        <v>53</v>
      </c>
      <c r="E197" s="35" t="s">
        <v>839</v>
      </c>
    </row>
    <row r="198" spans="1:18" ht="12.75" customHeight="1">
      <c r="A198" s="6" t="s">
        <v>42</v>
      </c>
      <c s="6"/>
      <c s="40" t="s">
        <v>39</v>
      </c>
      <c s="6"/>
      <c s="27" t="s">
        <v>488</v>
      </c>
      <c s="6"/>
      <c s="6"/>
      <c s="6"/>
      <c s="41">
        <f>0+Q198</f>
      </c>
      <c r="O198">
        <f>0+R198</f>
      </c>
      <c r="Q198">
        <f>0+I199+I203+I207+I211+I215+I219+I223+I227+I231</f>
      </c>
      <c>
        <f>0+O199+O203+O207+O211+O215+O219+O223+O227+O231</f>
      </c>
    </row>
    <row r="199" spans="1:16" ht="12.75">
      <c r="A199" s="25" t="s">
        <v>44</v>
      </c>
      <c s="29" t="s">
        <v>664</v>
      </c>
      <c s="29" t="s">
        <v>879</v>
      </c>
      <c s="25" t="s">
        <v>46</v>
      </c>
      <c s="30" t="s">
        <v>880</v>
      </c>
      <c s="31" t="s">
        <v>221</v>
      </c>
      <c s="32">
        <v>58</v>
      </c>
      <c s="33">
        <v>0</v>
      </c>
      <c s="33">
        <f>ROUND(ROUND(H199,2)*ROUND(G199,3),2)</f>
      </c>
      <c r="O199">
        <f>(I199*21)/100</f>
      </c>
      <c t="s">
        <v>22</v>
      </c>
    </row>
    <row r="200" spans="1:5" ht="12.75">
      <c r="A200" s="34" t="s">
        <v>49</v>
      </c>
      <c r="E200" s="35" t="s">
        <v>46</v>
      </c>
    </row>
    <row r="201" spans="1:5" ht="25.5">
      <c r="A201" s="36" t="s">
        <v>51</v>
      </c>
      <c r="E201" s="37" t="s">
        <v>1269</v>
      </c>
    </row>
    <row r="202" spans="1:5" ht="51">
      <c r="A202" t="s">
        <v>53</v>
      </c>
      <c r="E202" s="35" t="s">
        <v>882</v>
      </c>
    </row>
    <row r="203" spans="1:16" ht="12.75">
      <c r="A203" s="25" t="s">
        <v>44</v>
      </c>
      <c s="29" t="s">
        <v>670</v>
      </c>
      <c s="29" t="s">
        <v>1186</v>
      </c>
      <c s="25" t="s">
        <v>46</v>
      </c>
      <c s="30" t="s">
        <v>1187</v>
      </c>
      <c s="31" t="s">
        <v>415</v>
      </c>
      <c s="32">
        <v>126</v>
      </c>
      <c s="33">
        <v>0</v>
      </c>
      <c s="33">
        <f>ROUND(ROUND(H203,2)*ROUND(G203,3),2)</f>
      </c>
      <c r="O203">
        <f>(I203*21)/100</f>
      </c>
      <c t="s">
        <v>22</v>
      </c>
    </row>
    <row r="204" spans="1:5" ht="38.25">
      <c r="A204" s="34" t="s">
        <v>49</v>
      </c>
      <c r="E204" s="35" t="s">
        <v>1188</v>
      </c>
    </row>
    <row r="205" spans="1:5" ht="12.75">
      <c r="A205" s="36" t="s">
        <v>51</v>
      </c>
      <c r="E205" s="37" t="s">
        <v>1270</v>
      </c>
    </row>
    <row r="206" spans="1:5" ht="51">
      <c r="A206" t="s">
        <v>53</v>
      </c>
      <c r="E206" s="35" t="s">
        <v>1190</v>
      </c>
    </row>
    <row r="207" spans="1:16" ht="12.75">
      <c r="A207" s="25" t="s">
        <v>44</v>
      </c>
      <c s="29" t="s">
        <v>673</v>
      </c>
      <c s="29" t="s">
        <v>922</v>
      </c>
      <c s="25" t="s">
        <v>46</v>
      </c>
      <c s="30" t="s">
        <v>923</v>
      </c>
      <c s="31" t="s">
        <v>415</v>
      </c>
      <c s="32">
        <v>12</v>
      </c>
      <c s="33">
        <v>0</v>
      </c>
      <c s="33">
        <f>ROUND(ROUND(H207,2)*ROUND(G207,3),2)</f>
      </c>
      <c r="O207">
        <f>(I207*21)/100</f>
      </c>
      <c t="s">
        <v>22</v>
      </c>
    </row>
    <row r="208" spans="1:5" ht="25.5">
      <c r="A208" s="34" t="s">
        <v>49</v>
      </c>
      <c r="E208" s="35" t="s">
        <v>1192</v>
      </c>
    </row>
    <row r="209" spans="1:5" ht="12.75">
      <c r="A209" s="36" t="s">
        <v>51</v>
      </c>
      <c r="E209" s="37" t="s">
        <v>1271</v>
      </c>
    </row>
    <row r="210" spans="1:5" ht="25.5">
      <c r="A210" t="s">
        <v>53</v>
      </c>
      <c r="E210" s="35" t="s">
        <v>926</v>
      </c>
    </row>
    <row r="211" spans="1:16" ht="12.75">
      <c r="A211" s="25" t="s">
        <v>44</v>
      </c>
      <c s="29" t="s">
        <v>679</v>
      </c>
      <c s="29" t="s">
        <v>928</v>
      </c>
      <c s="25" t="s">
        <v>46</v>
      </c>
      <c s="30" t="s">
        <v>929</v>
      </c>
      <c s="31" t="s">
        <v>415</v>
      </c>
      <c s="32">
        <v>138</v>
      </c>
      <c s="33">
        <v>0</v>
      </c>
      <c s="33">
        <f>ROUND(ROUND(H211,2)*ROUND(G211,3),2)</f>
      </c>
      <c r="O211">
        <f>(I211*21)/100</f>
      </c>
      <c t="s">
        <v>22</v>
      </c>
    </row>
    <row r="212" spans="1:5" ht="25.5">
      <c r="A212" s="34" t="s">
        <v>49</v>
      </c>
      <c r="E212" s="35" t="s">
        <v>930</v>
      </c>
    </row>
    <row r="213" spans="1:5" ht="51">
      <c r="A213" s="36" t="s">
        <v>51</v>
      </c>
      <c r="E213" s="37" t="s">
        <v>1211</v>
      </c>
    </row>
    <row r="214" spans="1:5" ht="38.25">
      <c r="A214" t="s">
        <v>53</v>
      </c>
      <c r="E214" s="35" t="s">
        <v>931</v>
      </c>
    </row>
    <row r="215" spans="1:16" ht="12.75">
      <c r="A215" s="25" t="s">
        <v>44</v>
      </c>
      <c s="29" t="s">
        <v>686</v>
      </c>
      <c s="29" t="s">
        <v>939</v>
      </c>
      <c s="25" t="s">
        <v>46</v>
      </c>
      <c s="30" t="s">
        <v>940</v>
      </c>
      <c s="31" t="s">
        <v>415</v>
      </c>
      <c s="32">
        <v>185</v>
      </c>
      <c s="33">
        <v>0</v>
      </c>
      <c s="33">
        <f>ROUND(ROUND(H215,2)*ROUND(G215,3),2)</f>
      </c>
      <c r="O215">
        <f>(I215*21)/100</f>
      </c>
      <c t="s">
        <v>22</v>
      </c>
    </row>
    <row r="216" spans="1:5" ht="51">
      <c r="A216" s="34" t="s">
        <v>49</v>
      </c>
      <c r="E216" s="35" t="s">
        <v>941</v>
      </c>
    </row>
    <row r="217" spans="1:5" ht="25.5">
      <c r="A217" s="36" t="s">
        <v>51</v>
      </c>
      <c r="E217" s="37" t="s">
        <v>1272</v>
      </c>
    </row>
    <row r="218" spans="1:5" ht="89.25">
      <c r="A218" t="s">
        <v>53</v>
      </c>
      <c r="E218" s="35" t="s">
        <v>943</v>
      </c>
    </row>
    <row r="219" spans="1:16" ht="12.75">
      <c r="A219" s="25" t="s">
        <v>44</v>
      </c>
      <c s="29" t="s">
        <v>693</v>
      </c>
      <c s="29" t="s">
        <v>1273</v>
      </c>
      <c s="25" t="s">
        <v>46</v>
      </c>
      <c s="30" t="s">
        <v>1274</v>
      </c>
      <c s="31" t="s">
        <v>415</v>
      </c>
      <c s="32">
        <v>5</v>
      </c>
      <c s="33">
        <v>0</v>
      </c>
      <c s="33">
        <f>ROUND(ROUND(H219,2)*ROUND(G219,3),2)</f>
      </c>
      <c r="O219">
        <f>(I219*21)/100</f>
      </c>
      <c t="s">
        <v>22</v>
      </c>
    </row>
    <row r="220" spans="1:5" ht="38.25">
      <c r="A220" s="34" t="s">
        <v>49</v>
      </c>
      <c r="E220" s="35" t="s">
        <v>1275</v>
      </c>
    </row>
    <row r="221" spans="1:5" ht="12.75">
      <c r="A221" s="36" t="s">
        <v>51</v>
      </c>
      <c r="E221" s="37" t="s">
        <v>1038</v>
      </c>
    </row>
    <row r="222" spans="1:5" ht="76.5">
      <c r="A222" t="s">
        <v>53</v>
      </c>
      <c r="E222" s="35" t="s">
        <v>1276</v>
      </c>
    </row>
    <row r="223" spans="1:16" ht="12.75">
      <c r="A223" s="25" t="s">
        <v>44</v>
      </c>
      <c s="29" t="s">
        <v>699</v>
      </c>
      <c s="29" t="s">
        <v>498</v>
      </c>
      <c s="25" t="s">
        <v>46</v>
      </c>
      <c s="30" t="s">
        <v>499</v>
      </c>
      <c s="31" t="s">
        <v>256</v>
      </c>
      <c s="32">
        <v>7.2</v>
      </c>
      <c s="33">
        <v>0</v>
      </c>
      <c s="33">
        <f>ROUND(ROUND(H223,2)*ROUND(G223,3),2)</f>
      </c>
      <c r="O223">
        <f>(I223*21)/100</f>
      </c>
      <c t="s">
        <v>22</v>
      </c>
    </row>
    <row r="224" spans="1:5" ht="38.25">
      <c r="A224" s="34" t="s">
        <v>49</v>
      </c>
      <c r="E224" s="35" t="s">
        <v>1277</v>
      </c>
    </row>
    <row r="225" spans="1:5" ht="12.75">
      <c r="A225" s="36" t="s">
        <v>51</v>
      </c>
      <c r="E225" s="37" t="s">
        <v>1278</v>
      </c>
    </row>
    <row r="226" spans="1:5" ht="102">
      <c r="A226" t="s">
        <v>53</v>
      </c>
      <c r="E226" s="35" t="s">
        <v>493</v>
      </c>
    </row>
    <row r="227" spans="1:16" ht="12.75">
      <c r="A227" s="25" t="s">
        <v>44</v>
      </c>
      <c s="29" t="s">
        <v>705</v>
      </c>
      <c s="29" t="s">
        <v>1279</v>
      </c>
      <c s="25" t="s">
        <v>46</v>
      </c>
      <c s="30" t="s">
        <v>1280</v>
      </c>
      <c s="31" t="s">
        <v>415</v>
      </c>
      <c s="32">
        <v>10</v>
      </c>
      <c s="33">
        <v>0</v>
      </c>
      <c s="33">
        <f>ROUND(ROUND(H227,2)*ROUND(G227,3),2)</f>
      </c>
      <c r="O227">
        <f>(I227*21)/100</f>
      </c>
      <c t="s">
        <v>22</v>
      </c>
    </row>
    <row r="228" spans="1:5" ht="38.25">
      <c r="A228" s="34" t="s">
        <v>49</v>
      </c>
      <c r="E228" s="35" t="s">
        <v>1281</v>
      </c>
    </row>
    <row r="229" spans="1:5" ht="12.75">
      <c r="A229" s="36" t="s">
        <v>51</v>
      </c>
      <c r="E229" s="37" t="s">
        <v>1034</v>
      </c>
    </row>
    <row r="230" spans="1:5" ht="114.75">
      <c r="A230" t="s">
        <v>53</v>
      </c>
      <c r="E230" s="35" t="s">
        <v>970</v>
      </c>
    </row>
    <row r="231" spans="1:16" ht="12.75">
      <c r="A231" s="25" t="s">
        <v>44</v>
      </c>
      <c s="29" t="s">
        <v>710</v>
      </c>
      <c s="29" t="s">
        <v>1282</v>
      </c>
      <c s="25" t="s">
        <v>46</v>
      </c>
      <c s="30" t="s">
        <v>1283</v>
      </c>
      <c s="31" t="s">
        <v>415</v>
      </c>
      <c s="32">
        <v>5</v>
      </c>
      <c s="33">
        <v>0</v>
      </c>
      <c s="33">
        <f>ROUND(ROUND(H231,2)*ROUND(G231,3),2)</f>
      </c>
      <c r="O231">
        <f>(I231*21)/100</f>
      </c>
      <c t="s">
        <v>22</v>
      </c>
    </row>
    <row r="232" spans="1:5" ht="12.75">
      <c r="A232" s="34" t="s">
        <v>49</v>
      </c>
      <c r="E232" s="35" t="s">
        <v>1284</v>
      </c>
    </row>
    <row r="233" spans="1:5" ht="12.75">
      <c r="A233" s="36" t="s">
        <v>51</v>
      </c>
      <c r="E233" s="37" t="s">
        <v>1038</v>
      </c>
    </row>
    <row r="234" spans="1:5" ht="76.5">
      <c r="A234" t="s">
        <v>53</v>
      </c>
      <c r="E234" s="35" t="s">
        <v>1285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0+O8+O21+O98+O119+O124+O165+O174</f>
      </c>
      <c t="s">
        <v>21</v>
      </c>
    </row>
    <row r="3" spans="1:16" ht="15" customHeight="1">
      <c r="A3" t="s">
        <v>11</v>
      </c>
      <c s="12" t="s">
        <v>13</v>
      </c>
      <c s="13" t="s">
        <v>14</v>
      </c>
      <c s="1"/>
      <c s="14" t="s">
        <v>15</v>
      </c>
      <c s="1"/>
      <c s="9"/>
      <c s="8" t="s">
        <v>1286</v>
      </c>
      <c s="38">
        <f>0+I8+I21+I98+I119+I124+I165+I174</f>
      </c>
      <c r="O3" t="s">
        <v>18</v>
      </c>
      <c t="s">
        <v>22</v>
      </c>
    </row>
    <row r="4" spans="1:16" ht="15" customHeight="1">
      <c r="A4" t="s">
        <v>16</v>
      </c>
      <c s="16" t="s">
        <v>17</v>
      </c>
      <c s="17" t="s">
        <v>1286</v>
      </c>
      <c s="6"/>
      <c s="18" t="s">
        <v>1287</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0+I9+I13+I17</f>
      </c>
      <c>
        <f>0+O9+O13+O17</f>
      </c>
    </row>
    <row r="9" spans="1:16" ht="25.5">
      <c r="A9" s="25" t="s">
        <v>44</v>
      </c>
      <c s="29" t="s">
        <v>28</v>
      </c>
      <c s="29" t="s">
        <v>298</v>
      </c>
      <c s="25" t="s">
        <v>46</v>
      </c>
      <c s="30" t="s">
        <v>513</v>
      </c>
      <c s="31" t="s">
        <v>300</v>
      </c>
      <c s="32">
        <v>2678.164</v>
      </c>
      <c s="33">
        <v>0</v>
      </c>
      <c s="33">
        <f>ROUND(ROUND(H9,2)*ROUND(G9,3),2)</f>
      </c>
      <c r="O9">
        <f>(I9*21)/100</f>
      </c>
      <c t="s">
        <v>22</v>
      </c>
    </row>
    <row r="10" spans="1:5" ht="12.75">
      <c r="A10" s="34" t="s">
        <v>49</v>
      </c>
      <c r="E10" s="35" t="s">
        <v>46</v>
      </c>
    </row>
    <row r="11" spans="1:5" ht="38.25">
      <c r="A11" s="36" t="s">
        <v>51</v>
      </c>
      <c r="E11" s="37" t="s">
        <v>1288</v>
      </c>
    </row>
    <row r="12" spans="1:5" ht="140.25">
      <c r="A12" t="s">
        <v>53</v>
      </c>
      <c r="E12" s="35" t="s">
        <v>302</v>
      </c>
    </row>
    <row r="13" spans="1:16" ht="25.5">
      <c r="A13" s="25" t="s">
        <v>44</v>
      </c>
      <c s="29" t="s">
        <v>22</v>
      </c>
      <c s="29" t="s">
        <v>396</v>
      </c>
      <c s="25" t="s">
        <v>46</v>
      </c>
      <c s="30" t="s">
        <v>516</v>
      </c>
      <c s="31" t="s">
        <v>300</v>
      </c>
      <c s="32">
        <v>93.84</v>
      </c>
      <c s="33">
        <v>0</v>
      </c>
      <c s="33">
        <f>ROUND(ROUND(H13,2)*ROUND(G13,3),2)</f>
      </c>
      <c r="O13">
        <f>(I13*21)/100</f>
      </c>
      <c t="s">
        <v>22</v>
      </c>
    </row>
    <row r="14" spans="1:5" ht="25.5">
      <c r="A14" s="34" t="s">
        <v>49</v>
      </c>
      <c r="E14" s="35" t="s">
        <v>478</v>
      </c>
    </row>
    <row r="15" spans="1:5" ht="25.5">
      <c r="A15" s="36" t="s">
        <v>51</v>
      </c>
      <c r="E15" s="37" t="s">
        <v>1289</v>
      </c>
    </row>
    <row r="16" spans="1:5" ht="140.25">
      <c r="A16" t="s">
        <v>53</v>
      </c>
      <c r="E16" s="35" t="s">
        <v>302</v>
      </c>
    </row>
    <row r="17" spans="1:16" ht="25.5">
      <c r="A17" s="25" t="s">
        <v>44</v>
      </c>
      <c s="29" t="s">
        <v>21</v>
      </c>
      <c s="29" t="s">
        <v>476</v>
      </c>
      <c s="25" t="s">
        <v>46</v>
      </c>
      <c s="30" t="s">
        <v>518</v>
      </c>
      <c s="31" t="s">
        <v>300</v>
      </c>
      <c s="32">
        <v>108.974</v>
      </c>
      <c s="33">
        <v>0</v>
      </c>
      <c s="33">
        <f>ROUND(ROUND(H17,2)*ROUND(G17,3),2)</f>
      </c>
      <c r="O17">
        <f>(I17*21)/100</f>
      </c>
      <c t="s">
        <v>22</v>
      </c>
    </row>
    <row r="18" spans="1:5" ht="25.5">
      <c r="A18" s="34" t="s">
        <v>49</v>
      </c>
      <c r="E18" s="35" t="s">
        <v>478</v>
      </c>
    </row>
    <row r="19" spans="1:5" ht="38.25">
      <c r="A19" s="36" t="s">
        <v>51</v>
      </c>
      <c r="E19" s="37" t="s">
        <v>1290</v>
      </c>
    </row>
    <row r="20" spans="1:5" ht="140.25">
      <c r="A20" t="s">
        <v>53</v>
      </c>
      <c r="E20" s="35" t="s">
        <v>302</v>
      </c>
    </row>
    <row r="21" spans="1:18" ht="12.75" customHeight="1">
      <c r="A21" s="6" t="s">
        <v>42</v>
      </c>
      <c s="6"/>
      <c s="40" t="s">
        <v>28</v>
      </c>
      <c s="6"/>
      <c s="27" t="s">
        <v>198</v>
      </c>
      <c s="6"/>
      <c s="6"/>
      <c s="6"/>
      <c s="41">
        <f>0+Q21</f>
      </c>
      <c r="O21">
        <f>0+R21</f>
      </c>
      <c r="Q21">
        <f>0+I22+I26+I30+I34+I38+I42+I46+I50+I54+I58+I62+I66+I70+I74+I78+I82+I86+I90+I94</f>
      </c>
      <c>
        <f>0+O22+O26+O30+O34+O38+O42+O46+O50+O54+O58+O62+O66+O70+O74+O78+O82+O86+O90+O94</f>
      </c>
    </row>
    <row r="22" spans="1:16" ht="12.75">
      <c r="A22" s="25" t="s">
        <v>44</v>
      </c>
      <c s="29" t="s">
        <v>32</v>
      </c>
      <c s="29" t="s">
        <v>303</v>
      </c>
      <c s="25" t="s">
        <v>46</v>
      </c>
      <c s="30" t="s">
        <v>304</v>
      </c>
      <c s="31" t="s">
        <v>173</v>
      </c>
      <c s="32">
        <v>1610.4</v>
      </c>
      <c s="33">
        <v>0</v>
      </c>
      <c s="33">
        <f>ROUND(ROUND(H22,2)*ROUND(G22,3),2)</f>
      </c>
      <c r="O22">
        <f>(I22*21)/100</f>
      </c>
      <c t="s">
        <v>22</v>
      </c>
    </row>
    <row r="23" spans="1:5" ht="51">
      <c r="A23" s="34" t="s">
        <v>49</v>
      </c>
      <c r="E23" s="35" t="s">
        <v>520</v>
      </c>
    </row>
    <row r="24" spans="1:5" ht="12.75">
      <c r="A24" s="36" t="s">
        <v>51</v>
      </c>
      <c r="E24" s="37" t="s">
        <v>1291</v>
      </c>
    </row>
    <row r="25" spans="1:5" ht="12.75">
      <c r="A25" t="s">
        <v>53</v>
      </c>
      <c r="E25" s="35" t="s">
        <v>307</v>
      </c>
    </row>
    <row r="26" spans="1:16" ht="12.75">
      <c r="A26" s="25" t="s">
        <v>44</v>
      </c>
      <c s="29" t="s">
        <v>34</v>
      </c>
      <c s="29" t="s">
        <v>402</v>
      </c>
      <c s="25" t="s">
        <v>46</v>
      </c>
      <c s="30" t="s">
        <v>403</v>
      </c>
      <c s="31" t="s">
        <v>256</v>
      </c>
      <c s="32">
        <v>39.1</v>
      </c>
      <c s="33">
        <v>0</v>
      </c>
      <c s="33">
        <f>ROUND(ROUND(H26,2)*ROUND(G26,3),2)</f>
      </c>
      <c r="O26">
        <f>(I26*21)/100</f>
      </c>
      <c t="s">
        <v>22</v>
      </c>
    </row>
    <row r="27" spans="1:5" ht="38.25">
      <c r="A27" s="34" t="s">
        <v>49</v>
      </c>
      <c r="E27" s="35" t="s">
        <v>522</v>
      </c>
    </row>
    <row r="28" spans="1:5" ht="12.75">
      <c r="A28" s="36" t="s">
        <v>51</v>
      </c>
      <c r="E28" s="37" t="s">
        <v>1292</v>
      </c>
    </row>
    <row r="29" spans="1:5" ht="63.75">
      <c r="A29" t="s">
        <v>53</v>
      </c>
      <c r="E29" s="35" t="s">
        <v>312</v>
      </c>
    </row>
    <row r="30" spans="1:16" ht="12.75">
      <c r="A30" s="25" t="s">
        <v>44</v>
      </c>
      <c s="29" t="s">
        <v>36</v>
      </c>
      <c s="29" t="s">
        <v>532</v>
      </c>
      <c s="25" t="s">
        <v>46</v>
      </c>
      <c s="30" t="s">
        <v>533</v>
      </c>
      <c s="31" t="s">
        <v>173</v>
      </c>
      <c s="32">
        <v>53.4</v>
      </c>
      <c s="33">
        <v>0</v>
      </c>
      <c s="33">
        <f>ROUND(ROUND(H30,2)*ROUND(G30,3),2)</f>
      </c>
      <c r="O30">
        <f>(I30*21)/100</f>
      </c>
      <c t="s">
        <v>22</v>
      </c>
    </row>
    <row r="31" spans="1:5" ht="38.25">
      <c r="A31" s="34" t="s">
        <v>49</v>
      </c>
      <c r="E31" s="35" t="s">
        <v>534</v>
      </c>
    </row>
    <row r="32" spans="1:5" ht="25.5">
      <c r="A32" s="36" t="s">
        <v>51</v>
      </c>
      <c r="E32" s="37" t="s">
        <v>1293</v>
      </c>
    </row>
    <row r="33" spans="1:5" ht="63.75">
      <c r="A33" t="s">
        <v>53</v>
      </c>
      <c r="E33" s="35" t="s">
        <v>536</v>
      </c>
    </row>
    <row r="34" spans="1:16" ht="25.5">
      <c r="A34" s="25" t="s">
        <v>44</v>
      </c>
      <c s="29" t="s">
        <v>73</v>
      </c>
      <c s="29" t="s">
        <v>308</v>
      </c>
      <c s="25" t="s">
        <v>46</v>
      </c>
      <c s="30" t="s">
        <v>309</v>
      </c>
      <c s="31" t="s">
        <v>256</v>
      </c>
      <c s="32">
        <v>312.8</v>
      </c>
      <c s="33">
        <v>0</v>
      </c>
      <c s="33">
        <f>ROUND(ROUND(H34,2)*ROUND(G34,3),2)</f>
      </c>
      <c r="O34">
        <f>(I34*21)/100</f>
      </c>
      <c t="s">
        <v>22</v>
      </c>
    </row>
    <row r="35" spans="1:5" ht="63.75">
      <c r="A35" s="34" t="s">
        <v>49</v>
      </c>
      <c r="E35" s="35" t="s">
        <v>537</v>
      </c>
    </row>
    <row r="36" spans="1:5" ht="12.75">
      <c r="A36" s="36" t="s">
        <v>51</v>
      </c>
      <c r="E36" s="37" t="s">
        <v>1294</v>
      </c>
    </row>
    <row r="37" spans="1:5" ht="63.75">
      <c r="A37" t="s">
        <v>53</v>
      </c>
      <c r="E37" s="35" t="s">
        <v>312</v>
      </c>
    </row>
    <row r="38" spans="1:16" ht="12.75">
      <c r="A38" s="25" t="s">
        <v>44</v>
      </c>
      <c s="29" t="s">
        <v>77</v>
      </c>
      <c s="29" t="s">
        <v>407</v>
      </c>
      <c s="25" t="s">
        <v>46</v>
      </c>
      <c s="30" t="s">
        <v>408</v>
      </c>
      <c s="31" t="s">
        <v>256</v>
      </c>
      <c s="32">
        <v>98.4</v>
      </c>
      <c s="33">
        <v>0</v>
      </c>
      <c s="33">
        <f>ROUND(ROUND(H38,2)*ROUND(G38,3),2)</f>
      </c>
      <c r="O38">
        <f>(I38*21)/100</f>
      </c>
      <c t="s">
        <v>22</v>
      </c>
    </row>
    <row r="39" spans="1:5" ht="38.25">
      <c r="A39" s="34" t="s">
        <v>49</v>
      </c>
      <c r="E39" s="35" t="s">
        <v>543</v>
      </c>
    </row>
    <row r="40" spans="1:5" ht="38.25">
      <c r="A40" s="36" t="s">
        <v>51</v>
      </c>
      <c r="E40" s="37" t="s">
        <v>1295</v>
      </c>
    </row>
    <row r="41" spans="1:5" ht="63.75">
      <c r="A41" t="s">
        <v>53</v>
      </c>
      <c r="E41" s="35" t="s">
        <v>312</v>
      </c>
    </row>
    <row r="42" spans="1:16" ht="12.75">
      <c r="A42" s="25" t="s">
        <v>44</v>
      </c>
      <c s="29" t="s">
        <v>39</v>
      </c>
      <c s="29" t="s">
        <v>413</v>
      </c>
      <c s="25" t="s">
        <v>46</v>
      </c>
      <c s="30" t="s">
        <v>414</v>
      </c>
      <c s="31" t="s">
        <v>415</v>
      </c>
      <c s="32">
        <v>38</v>
      </c>
      <c s="33">
        <v>0</v>
      </c>
      <c s="33">
        <f>ROUND(ROUND(H42,2)*ROUND(G42,3),2)</f>
      </c>
      <c r="O42">
        <f>(I42*21)/100</f>
      </c>
      <c t="s">
        <v>22</v>
      </c>
    </row>
    <row r="43" spans="1:5" ht="25.5">
      <c r="A43" s="34" t="s">
        <v>49</v>
      </c>
      <c r="E43" s="35" t="s">
        <v>1296</v>
      </c>
    </row>
    <row r="44" spans="1:5" ht="25.5">
      <c r="A44" s="36" t="s">
        <v>51</v>
      </c>
      <c r="E44" s="37" t="s">
        <v>1297</v>
      </c>
    </row>
    <row r="45" spans="1:5" ht="25.5">
      <c r="A45" t="s">
        <v>53</v>
      </c>
      <c r="E45" s="35" t="s">
        <v>418</v>
      </c>
    </row>
    <row r="46" spans="1:16" ht="12.75">
      <c r="A46" s="25" t="s">
        <v>44</v>
      </c>
      <c s="29" t="s">
        <v>41</v>
      </c>
      <c s="29" t="s">
        <v>317</v>
      </c>
      <c s="25" t="s">
        <v>46</v>
      </c>
      <c s="30" t="s">
        <v>318</v>
      </c>
      <c s="31" t="s">
        <v>256</v>
      </c>
      <c s="32">
        <v>1294</v>
      </c>
      <c s="33">
        <v>0</v>
      </c>
      <c s="33">
        <f>ROUND(ROUND(H46,2)*ROUND(G46,3),2)</f>
      </c>
      <c r="O46">
        <f>(I46*21)/100</f>
      </c>
      <c t="s">
        <v>22</v>
      </c>
    </row>
    <row r="47" spans="1:5" ht="51">
      <c r="A47" s="34" t="s">
        <v>49</v>
      </c>
      <c r="E47" s="35" t="s">
        <v>547</v>
      </c>
    </row>
    <row r="48" spans="1:5" ht="12.75">
      <c r="A48" s="36" t="s">
        <v>51</v>
      </c>
      <c r="E48" s="37" t="s">
        <v>1298</v>
      </c>
    </row>
    <row r="49" spans="1:5" ht="369.75">
      <c r="A49" t="s">
        <v>53</v>
      </c>
      <c r="E49" s="35" t="s">
        <v>321</v>
      </c>
    </row>
    <row r="50" spans="1:16" ht="12.75">
      <c r="A50" s="25" t="s">
        <v>44</v>
      </c>
      <c s="29" t="s">
        <v>88</v>
      </c>
      <c s="29" t="s">
        <v>264</v>
      </c>
      <c s="25" t="s">
        <v>83</v>
      </c>
      <c s="30" t="s">
        <v>265</v>
      </c>
      <c s="31" t="s">
        <v>256</v>
      </c>
      <c s="32">
        <v>2814.4</v>
      </c>
      <c s="33">
        <v>0</v>
      </c>
      <c s="33">
        <f>ROUND(ROUND(H50,2)*ROUND(G50,3),2)</f>
      </c>
      <c r="O50">
        <f>(I50*21)/100</f>
      </c>
      <c t="s">
        <v>22</v>
      </c>
    </row>
    <row r="51" spans="1:5" ht="12.75">
      <c r="A51" s="34" t="s">
        <v>49</v>
      </c>
      <c r="E51" s="35" t="s">
        <v>421</v>
      </c>
    </row>
    <row r="52" spans="1:5" ht="51">
      <c r="A52" s="36" t="s">
        <v>51</v>
      </c>
      <c r="E52" s="37" t="s">
        <v>1299</v>
      </c>
    </row>
    <row r="53" spans="1:5" ht="306">
      <c r="A53" t="s">
        <v>53</v>
      </c>
      <c r="E53" s="35" t="s">
        <v>268</v>
      </c>
    </row>
    <row r="54" spans="1:16" ht="12.75">
      <c r="A54" s="25" t="s">
        <v>44</v>
      </c>
      <c s="29" t="s">
        <v>92</v>
      </c>
      <c s="29" t="s">
        <v>264</v>
      </c>
      <c s="25" t="s">
        <v>86</v>
      </c>
      <c s="30" t="s">
        <v>265</v>
      </c>
      <c s="31" t="s">
        <v>256</v>
      </c>
      <c s="32">
        <v>295.8</v>
      </c>
      <c s="33">
        <v>0</v>
      </c>
      <c s="33">
        <f>ROUND(ROUND(H54,2)*ROUND(G54,3),2)</f>
      </c>
      <c r="O54">
        <f>(I54*21)/100</f>
      </c>
      <c t="s">
        <v>22</v>
      </c>
    </row>
    <row r="55" spans="1:5" ht="25.5">
      <c r="A55" s="34" t="s">
        <v>49</v>
      </c>
      <c r="E55" s="35" t="s">
        <v>554</v>
      </c>
    </row>
    <row r="56" spans="1:5" ht="51">
      <c r="A56" s="36" t="s">
        <v>51</v>
      </c>
      <c r="E56" s="37" t="s">
        <v>1300</v>
      </c>
    </row>
    <row r="57" spans="1:5" ht="306">
      <c r="A57" t="s">
        <v>53</v>
      </c>
      <c r="E57" s="35" t="s">
        <v>268</v>
      </c>
    </row>
    <row r="58" spans="1:16" ht="12.75">
      <c r="A58" s="25" t="s">
        <v>44</v>
      </c>
      <c s="29" t="s">
        <v>97</v>
      </c>
      <c s="29" t="s">
        <v>576</v>
      </c>
      <c s="25" t="s">
        <v>46</v>
      </c>
      <c s="30" t="s">
        <v>577</v>
      </c>
      <c s="31" t="s">
        <v>256</v>
      </c>
      <c s="32">
        <v>2102</v>
      </c>
      <c s="33">
        <v>0</v>
      </c>
      <c s="33">
        <f>ROUND(ROUND(H58,2)*ROUND(G58,3),2)</f>
      </c>
      <c r="O58">
        <f>(I58*21)/100</f>
      </c>
      <c t="s">
        <v>22</v>
      </c>
    </row>
    <row r="59" spans="1:5" ht="140.25">
      <c r="A59" s="34" t="s">
        <v>49</v>
      </c>
      <c r="E59" s="35" t="s">
        <v>1067</v>
      </c>
    </row>
    <row r="60" spans="1:5" ht="25.5">
      <c r="A60" s="36" t="s">
        <v>51</v>
      </c>
      <c r="E60" s="37" t="s">
        <v>1301</v>
      </c>
    </row>
    <row r="61" spans="1:5" ht="267.75">
      <c r="A61" t="s">
        <v>53</v>
      </c>
      <c r="E61" s="35" t="s">
        <v>357</v>
      </c>
    </row>
    <row r="62" spans="1:16" ht="12.75">
      <c r="A62" s="25" t="s">
        <v>44</v>
      </c>
      <c s="29" t="s">
        <v>102</v>
      </c>
      <c s="29" t="s">
        <v>277</v>
      </c>
      <c s="25" t="s">
        <v>46</v>
      </c>
      <c s="30" t="s">
        <v>278</v>
      </c>
      <c s="31" t="s">
        <v>256</v>
      </c>
      <c s="32">
        <v>1168</v>
      </c>
      <c s="33">
        <v>0</v>
      </c>
      <c s="33">
        <f>ROUND(ROUND(H62,2)*ROUND(G62,3),2)</f>
      </c>
      <c r="O62">
        <f>(I62*21)/100</f>
      </c>
      <c t="s">
        <v>22</v>
      </c>
    </row>
    <row r="63" spans="1:5" ht="12.75">
      <c r="A63" s="34" t="s">
        <v>49</v>
      </c>
      <c r="E63" s="35" t="s">
        <v>46</v>
      </c>
    </row>
    <row r="64" spans="1:5" ht="12.75">
      <c r="A64" s="36" t="s">
        <v>51</v>
      </c>
      <c r="E64" s="37" t="s">
        <v>1302</v>
      </c>
    </row>
    <row r="65" spans="1:5" ht="191.25">
      <c r="A65" t="s">
        <v>53</v>
      </c>
      <c r="E65" s="35" t="s">
        <v>281</v>
      </c>
    </row>
    <row r="66" spans="1:16" ht="12.75">
      <c r="A66" s="25" t="s">
        <v>44</v>
      </c>
      <c s="29" t="s">
        <v>107</v>
      </c>
      <c s="29" t="s">
        <v>353</v>
      </c>
      <c s="25" t="s">
        <v>46</v>
      </c>
      <c s="30" t="s">
        <v>354</v>
      </c>
      <c s="31" t="s">
        <v>256</v>
      </c>
      <c s="32">
        <v>655</v>
      </c>
      <c s="33">
        <v>0</v>
      </c>
      <c s="33">
        <f>ROUND(ROUND(H66,2)*ROUND(G66,3),2)</f>
      </c>
      <c r="O66">
        <f>(I66*21)/100</f>
      </c>
      <c t="s">
        <v>22</v>
      </c>
    </row>
    <row r="67" spans="1:5" ht="114.75">
      <c r="A67" s="34" t="s">
        <v>49</v>
      </c>
      <c r="E67" s="35" t="s">
        <v>1070</v>
      </c>
    </row>
    <row r="68" spans="1:5" ht="25.5">
      <c r="A68" s="36" t="s">
        <v>51</v>
      </c>
      <c r="E68" s="37" t="s">
        <v>1303</v>
      </c>
    </row>
    <row r="69" spans="1:5" ht="267.75">
      <c r="A69" t="s">
        <v>53</v>
      </c>
      <c r="E69" s="35" t="s">
        <v>357</v>
      </c>
    </row>
    <row r="70" spans="1:16" ht="12.75">
      <c r="A70" s="25" t="s">
        <v>44</v>
      </c>
      <c s="29" t="s">
        <v>112</v>
      </c>
      <c s="29" t="s">
        <v>427</v>
      </c>
      <c s="25" t="s">
        <v>46</v>
      </c>
      <c s="30" t="s">
        <v>428</v>
      </c>
      <c s="31" t="s">
        <v>256</v>
      </c>
      <c s="32">
        <v>57.4</v>
      </c>
      <c s="33">
        <v>0</v>
      </c>
      <c s="33">
        <f>ROUND(ROUND(H70,2)*ROUND(G70,3),2)</f>
      </c>
      <c r="O70">
        <f>(I70*21)/100</f>
      </c>
      <c t="s">
        <v>22</v>
      </c>
    </row>
    <row r="71" spans="1:5" ht="102">
      <c r="A71" s="34" t="s">
        <v>49</v>
      </c>
      <c r="E71" s="35" t="s">
        <v>591</v>
      </c>
    </row>
    <row r="72" spans="1:5" ht="51">
      <c r="A72" s="36" t="s">
        <v>51</v>
      </c>
      <c r="E72" s="37" t="s">
        <v>1304</v>
      </c>
    </row>
    <row r="73" spans="1:5" ht="242.25">
      <c r="A73" t="s">
        <v>53</v>
      </c>
      <c r="E73" s="35" t="s">
        <v>431</v>
      </c>
    </row>
    <row r="74" spans="1:16" ht="12.75">
      <c r="A74" s="25" t="s">
        <v>44</v>
      </c>
      <c s="29" t="s">
        <v>116</v>
      </c>
      <c s="29" t="s">
        <v>358</v>
      </c>
      <c s="25" t="s">
        <v>46</v>
      </c>
      <c s="30" t="s">
        <v>359</v>
      </c>
      <c s="31" t="s">
        <v>256</v>
      </c>
      <c s="32">
        <v>126</v>
      </c>
      <c s="33">
        <v>0</v>
      </c>
      <c s="33">
        <f>ROUND(ROUND(H74,2)*ROUND(G74,3),2)</f>
      </c>
      <c r="O74">
        <f>(I74*21)/100</f>
      </c>
      <c t="s">
        <v>22</v>
      </c>
    </row>
    <row r="75" spans="1:5" ht="25.5">
      <c r="A75" s="34" t="s">
        <v>49</v>
      </c>
      <c r="E75" s="35" t="s">
        <v>1305</v>
      </c>
    </row>
    <row r="76" spans="1:5" ht="12.75">
      <c r="A76" s="36" t="s">
        <v>51</v>
      </c>
      <c r="E76" s="37" t="s">
        <v>1306</v>
      </c>
    </row>
    <row r="77" spans="1:5" ht="229.5">
      <c r="A77" t="s">
        <v>53</v>
      </c>
      <c r="E77" s="35" t="s">
        <v>362</v>
      </c>
    </row>
    <row r="78" spans="1:16" ht="12.75">
      <c r="A78" s="25" t="s">
        <v>44</v>
      </c>
      <c s="29" t="s">
        <v>121</v>
      </c>
      <c s="29" t="s">
        <v>600</v>
      </c>
      <c s="25" t="s">
        <v>46</v>
      </c>
      <c s="30" t="s">
        <v>601</v>
      </c>
      <c s="31" t="s">
        <v>256</v>
      </c>
      <c s="32">
        <v>1079</v>
      </c>
      <c s="33">
        <v>0</v>
      </c>
      <c s="33">
        <f>ROUND(ROUND(H78,2)*ROUND(G78,3),2)</f>
      </c>
      <c r="O78">
        <f>(I78*21)/100</f>
      </c>
      <c t="s">
        <v>22</v>
      </c>
    </row>
    <row r="79" spans="1:5" ht="38.25">
      <c r="A79" s="34" t="s">
        <v>49</v>
      </c>
      <c r="E79" s="35" t="s">
        <v>602</v>
      </c>
    </row>
    <row r="80" spans="1:5" ht="12.75">
      <c r="A80" s="36" t="s">
        <v>51</v>
      </c>
      <c r="E80" s="37" t="s">
        <v>1307</v>
      </c>
    </row>
    <row r="81" spans="1:5" ht="357">
      <c r="A81" t="s">
        <v>53</v>
      </c>
      <c r="E81" s="35" t="s">
        <v>604</v>
      </c>
    </row>
    <row r="82" spans="1:16" ht="12.75">
      <c r="A82" s="25" t="s">
        <v>44</v>
      </c>
      <c s="29" t="s">
        <v>123</v>
      </c>
      <c s="29" t="s">
        <v>363</v>
      </c>
      <c s="25" t="s">
        <v>46</v>
      </c>
      <c s="30" t="s">
        <v>364</v>
      </c>
      <c s="31" t="s">
        <v>173</v>
      </c>
      <c s="32">
        <v>1175</v>
      </c>
      <c s="33">
        <v>0</v>
      </c>
      <c s="33">
        <f>ROUND(ROUND(H82,2)*ROUND(G82,3),2)</f>
      </c>
      <c r="O82">
        <f>(I82*21)/100</f>
      </c>
      <c t="s">
        <v>22</v>
      </c>
    </row>
    <row r="83" spans="1:5" ht="12.75">
      <c r="A83" s="34" t="s">
        <v>49</v>
      </c>
      <c r="E83" s="35" t="s">
        <v>1077</v>
      </c>
    </row>
    <row r="84" spans="1:5" ht="25.5">
      <c r="A84" s="36" t="s">
        <v>51</v>
      </c>
      <c r="E84" s="37" t="s">
        <v>1308</v>
      </c>
    </row>
    <row r="85" spans="1:5" ht="25.5">
      <c r="A85" t="s">
        <v>53</v>
      </c>
      <c r="E85" s="35" t="s">
        <v>367</v>
      </c>
    </row>
    <row r="86" spans="1:16" ht="12.75">
      <c r="A86" s="25" t="s">
        <v>44</v>
      </c>
      <c s="29" t="s">
        <v>129</v>
      </c>
      <c s="29" t="s">
        <v>368</v>
      </c>
      <c s="25" t="s">
        <v>46</v>
      </c>
      <c s="30" t="s">
        <v>369</v>
      </c>
      <c s="31" t="s">
        <v>173</v>
      </c>
      <c s="32">
        <v>1378</v>
      </c>
      <c s="33">
        <v>0</v>
      </c>
      <c s="33">
        <f>ROUND(ROUND(H86,2)*ROUND(G86,3),2)</f>
      </c>
      <c r="O86">
        <f>(I86*21)/100</f>
      </c>
      <c t="s">
        <v>22</v>
      </c>
    </row>
    <row r="87" spans="1:5" ht="25.5">
      <c r="A87" s="34" t="s">
        <v>49</v>
      </c>
      <c r="E87" s="35" t="s">
        <v>1079</v>
      </c>
    </row>
    <row r="88" spans="1:5" ht="25.5">
      <c r="A88" s="36" t="s">
        <v>51</v>
      </c>
      <c r="E88" s="37" t="s">
        <v>1309</v>
      </c>
    </row>
    <row r="89" spans="1:5" ht="38.25">
      <c r="A89" t="s">
        <v>53</v>
      </c>
      <c r="E89" s="35" t="s">
        <v>285</v>
      </c>
    </row>
    <row r="90" spans="1:16" ht="12.75">
      <c r="A90" s="25" t="s">
        <v>44</v>
      </c>
      <c s="29" t="s">
        <v>133</v>
      </c>
      <c s="29" t="s">
        <v>618</v>
      </c>
      <c s="25" t="s">
        <v>46</v>
      </c>
      <c s="30" t="s">
        <v>619</v>
      </c>
      <c s="31" t="s">
        <v>173</v>
      </c>
      <c s="32">
        <v>235</v>
      </c>
      <c s="33">
        <v>0</v>
      </c>
      <c s="33">
        <f>ROUND(ROUND(H90,2)*ROUND(G90,3),2)</f>
      </c>
      <c r="O90">
        <f>(I90*21)/100</f>
      </c>
      <c t="s">
        <v>22</v>
      </c>
    </row>
    <row r="91" spans="1:5" ht="38.25">
      <c r="A91" s="34" t="s">
        <v>49</v>
      </c>
      <c r="E91" s="35" t="s">
        <v>1310</v>
      </c>
    </row>
    <row r="92" spans="1:5" ht="12.75">
      <c r="A92" s="36" t="s">
        <v>51</v>
      </c>
      <c r="E92" s="37" t="s">
        <v>1311</v>
      </c>
    </row>
    <row r="93" spans="1:5" ht="38.25">
      <c r="A93" t="s">
        <v>53</v>
      </c>
      <c r="E93" s="35" t="s">
        <v>285</v>
      </c>
    </row>
    <row r="94" spans="1:16" ht="12.75">
      <c r="A94" s="25" t="s">
        <v>44</v>
      </c>
      <c s="29" t="s">
        <v>135</v>
      </c>
      <c s="29" t="s">
        <v>623</v>
      </c>
      <c s="25" t="s">
        <v>46</v>
      </c>
      <c s="30" t="s">
        <v>624</v>
      </c>
      <c s="31" t="s">
        <v>173</v>
      </c>
      <c s="32">
        <v>124</v>
      </c>
      <c s="33">
        <v>0</v>
      </c>
      <c s="33">
        <f>ROUND(ROUND(H94,2)*ROUND(G94,3),2)</f>
      </c>
      <c r="O94">
        <f>(I94*21)/100</f>
      </c>
      <c t="s">
        <v>22</v>
      </c>
    </row>
    <row r="95" spans="1:5" ht="51">
      <c r="A95" s="34" t="s">
        <v>49</v>
      </c>
      <c r="E95" s="35" t="s">
        <v>1081</v>
      </c>
    </row>
    <row r="96" spans="1:5" ht="25.5">
      <c r="A96" s="36" t="s">
        <v>51</v>
      </c>
      <c r="E96" s="37" t="s">
        <v>1312</v>
      </c>
    </row>
    <row r="97" spans="1:5" ht="38.25">
      <c r="A97" t="s">
        <v>53</v>
      </c>
      <c r="E97" s="35" t="s">
        <v>289</v>
      </c>
    </row>
    <row r="98" spans="1:18" ht="12.75" customHeight="1">
      <c r="A98" s="6" t="s">
        <v>42</v>
      </c>
      <c s="6"/>
      <c s="40" t="s">
        <v>22</v>
      </c>
      <c s="6"/>
      <c s="27" t="s">
        <v>372</v>
      </c>
      <c s="6"/>
      <c s="6"/>
      <c s="6"/>
      <c s="41">
        <f>0+Q98</f>
      </c>
      <c r="O98">
        <f>0+R98</f>
      </c>
      <c r="Q98">
        <f>0+I99+I103+I107+I111+I115</f>
      </c>
      <c>
        <f>0+O99+O103+O107+O111+O115</f>
      </c>
    </row>
    <row r="99" spans="1:16" ht="12.75">
      <c r="A99" s="25" t="s">
        <v>44</v>
      </c>
      <c s="29" t="s">
        <v>139</v>
      </c>
      <c s="29" t="s">
        <v>1233</v>
      </c>
      <c s="25" t="s">
        <v>46</v>
      </c>
      <c s="30" t="s">
        <v>1234</v>
      </c>
      <c s="31" t="s">
        <v>173</v>
      </c>
      <c s="32">
        <v>52.5</v>
      </c>
      <c s="33">
        <v>0</v>
      </c>
      <c s="33">
        <f>ROUND(ROUND(H99,2)*ROUND(G99,3),2)</f>
      </c>
      <c r="O99">
        <f>(I99*21)/100</f>
      </c>
      <c t="s">
        <v>22</v>
      </c>
    </row>
    <row r="100" spans="1:5" ht="25.5">
      <c r="A100" s="34" t="s">
        <v>49</v>
      </c>
      <c r="E100" s="35" t="s">
        <v>1235</v>
      </c>
    </row>
    <row r="101" spans="1:5" ht="25.5">
      <c r="A101" s="36" t="s">
        <v>51</v>
      </c>
      <c r="E101" s="37" t="s">
        <v>1313</v>
      </c>
    </row>
    <row r="102" spans="1:5" ht="25.5">
      <c r="A102" t="s">
        <v>53</v>
      </c>
      <c r="E102" s="35" t="s">
        <v>1237</v>
      </c>
    </row>
    <row r="103" spans="1:16" ht="12.75">
      <c r="A103" s="25" t="s">
        <v>44</v>
      </c>
      <c s="29" t="s">
        <v>143</v>
      </c>
      <c s="29" t="s">
        <v>1238</v>
      </c>
      <c s="25" t="s">
        <v>46</v>
      </c>
      <c s="30" t="s">
        <v>1239</v>
      </c>
      <c s="31" t="s">
        <v>415</v>
      </c>
      <c s="32">
        <v>25</v>
      </c>
      <c s="33">
        <v>0</v>
      </c>
      <c s="33">
        <f>ROUND(ROUND(H103,2)*ROUND(G103,3),2)</f>
      </c>
      <c r="O103">
        <f>(I103*21)/100</f>
      </c>
      <c t="s">
        <v>22</v>
      </c>
    </row>
    <row r="104" spans="1:5" ht="76.5">
      <c r="A104" s="34" t="s">
        <v>49</v>
      </c>
      <c r="E104" s="35" t="s">
        <v>1240</v>
      </c>
    </row>
    <row r="105" spans="1:5" ht="12.75">
      <c r="A105" s="36" t="s">
        <v>51</v>
      </c>
      <c r="E105" s="37" t="s">
        <v>1130</v>
      </c>
    </row>
    <row r="106" spans="1:5" ht="165.75">
      <c r="A106" t="s">
        <v>53</v>
      </c>
      <c r="E106" s="35" t="s">
        <v>1242</v>
      </c>
    </row>
    <row r="107" spans="1:16" ht="12.75">
      <c r="A107" s="25" t="s">
        <v>44</v>
      </c>
      <c s="29" t="s">
        <v>147</v>
      </c>
      <c s="29" t="s">
        <v>649</v>
      </c>
      <c s="25" t="s">
        <v>46</v>
      </c>
      <c s="30" t="s">
        <v>650</v>
      </c>
      <c s="31" t="s">
        <v>256</v>
      </c>
      <c s="32">
        <v>165</v>
      </c>
      <c s="33">
        <v>0</v>
      </c>
      <c s="33">
        <f>ROUND(ROUND(H107,2)*ROUND(G107,3),2)</f>
      </c>
      <c r="O107">
        <f>(I107*21)/100</f>
      </c>
      <c t="s">
        <v>22</v>
      </c>
    </row>
    <row r="108" spans="1:5" ht="38.25">
      <c r="A108" s="34" t="s">
        <v>49</v>
      </c>
      <c r="E108" s="35" t="s">
        <v>651</v>
      </c>
    </row>
    <row r="109" spans="1:5" ht="12.75">
      <c r="A109" s="36" t="s">
        <v>51</v>
      </c>
      <c r="E109" s="37" t="s">
        <v>1314</v>
      </c>
    </row>
    <row r="110" spans="1:5" ht="38.25">
      <c r="A110" t="s">
        <v>53</v>
      </c>
      <c r="E110" s="35" t="s">
        <v>632</v>
      </c>
    </row>
    <row r="111" spans="1:16" ht="12.75">
      <c r="A111" s="25" t="s">
        <v>44</v>
      </c>
      <c s="29" t="s">
        <v>151</v>
      </c>
      <c s="29" t="s">
        <v>674</v>
      </c>
      <c s="25" t="s">
        <v>46</v>
      </c>
      <c s="30" t="s">
        <v>675</v>
      </c>
      <c s="31" t="s">
        <v>173</v>
      </c>
      <c s="32">
        <v>1807</v>
      </c>
      <c s="33">
        <v>0</v>
      </c>
      <c s="33">
        <f>ROUND(ROUND(H111,2)*ROUND(G111,3),2)</f>
      </c>
      <c r="O111">
        <f>(I111*21)/100</f>
      </c>
      <c t="s">
        <v>22</v>
      </c>
    </row>
    <row r="112" spans="1:5" ht="51">
      <c r="A112" s="34" t="s">
        <v>49</v>
      </c>
      <c r="E112" s="35" t="s">
        <v>676</v>
      </c>
    </row>
    <row r="113" spans="1:5" ht="25.5">
      <c r="A113" s="36" t="s">
        <v>51</v>
      </c>
      <c r="E113" s="37" t="s">
        <v>1315</v>
      </c>
    </row>
    <row r="114" spans="1:5" ht="89.25">
      <c r="A114" t="s">
        <v>53</v>
      </c>
      <c r="E114" s="35" t="s">
        <v>678</v>
      </c>
    </row>
    <row r="115" spans="1:16" ht="12.75">
      <c r="A115" s="25" t="s">
        <v>44</v>
      </c>
      <c s="29" t="s">
        <v>155</v>
      </c>
      <c s="29" t="s">
        <v>680</v>
      </c>
      <c s="25" t="s">
        <v>46</v>
      </c>
      <c s="30" t="s">
        <v>681</v>
      </c>
      <c s="31" t="s">
        <v>173</v>
      </c>
      <c s="32">
        <v>363</v>
      </c>
      <c s="33">
        <v>0</v>
      </c>
      <c s="33">
        <f>ROUND(ROUND(H115,2)*ROUND(G115,3),2)</f>
      </c>
      <c r="O115">
        <f>(I115*21)/100</f>
      </c>
      <c t="s">
        <v>22</v>
      </c>
    </row>
    <row r="116" spans="1:5" ht="38.25">
      <c r="A116" s="34" t="s">
        <v>49</v>
      </c>
      <c r="E116" s="35" t="s">
        <v>1316</v>
      </c>
    </row>
    <row r="117" spans="1:5" ht="12.75">
      <c r="A117" s="36" t="s">
        <v>51</v>
      </c>
      <c r="E117" s="37" t="s">
        <v>1317</v>
      </c>
    </row>
    <row r="118" spans="1:5" ht="102">
      <c r="A118" t="s">
        <v>53</v>
      </c>
      <c r="E118" s="35" t="s">
        <v>684</v>
      </c>
    </row>
    <row r="119" spans="1:18" ht="12.75" customHeight="1">
      <c r="A119" s="6" t="s">
        <v>42</v>
      </c>
      <c s="6"/>
      <c s="40" t="s">
        <v>32</v>
      </c>
      <c s="6"/>
      <c s="27" t="s">
        <v>698</v>
      </c>
      <c s="6"/>
      <c s="6"/>
      <c s="6"/>
      <c s="41">
        <f>0+Q119</f>
      </c>
      <c r="O119">
        <f>0+R119</f>
      </c>
      <c r="Q119">
        <f>0+I120</f>
      </c>
      <c>
        <f>0+O120</f>
      </c>
    </row>
    <row r="120" spans="1:16" ht="12.75">
      <c r="A120" s="25" t="s">
        <v>44</v>
      </c>
      <c s="29" t="s">
        <v>161</v>
      </c>
      <c s="29" t="s">
        <v>1318</v>
      </c>
      <c s="25" t="s">
        <v>46</v>
      </c>
      <c s="30" t="s">
        <v>1319</v>
      </c>
      <c s="31" t="s">
        <v>256</v>
      </c>
      <c s="32">
        <v>5.04</v>
      </c>
      <c s="33">
        <v>0</v>
      </c>
      <c s="33">
        <f>ROUND(ROUND(H120,2)*ROUND(G120,3),2)</f>
      </c>
      <c r="O120">
        <f>(I120*21)/100</f>
      </c>
      <c t="s">
        <v>22</v>
      </c>
    </row>
    <row r="121" spans="1:5" ht="25.5">
      <c r="A121" s="34" t="s">
        <v>49</v>
      </c>
      <c r="E121" s="35" t="s">
        <v>1320</v>
      </c>
    </row>
    <row r="122" spans="1:5" ht="25.5">
      <c r="A122" s="36" t="s">
        <v>51</v>
      </c>
      <c r="E122" s="37" t="s">
        <v>1321</v>
      </c>
    </row>
    <row r="123" spans="1:5" ht="369.75">
      <c r="A123" t="s">
        <v>53</v>
      </c>
      <c r="E123" s="35" t="s">
        <v>704</v>
      </c>
    </row>
    <row r="124" spans="1:18" ht="12.75" customHeight="1">
      <c r="A124" s="6" t="s">
        <v>42</v>
      </c>
      <c s="6"/>
      <c s="40" t="s">
        <v>34</v>
      </c>
      <c s="6"/>
      <c s="27" t="s">
        <v>378</v>
      </c>
      <c s="6"/>
      <c s="6"/>
      <c s="6"/>
      <c s="41">
        <f>0+Q124</f>
      </c>
      <c r="O124">
        <f>0+R124</f>
      </c>
      <c r="Q124">
        <f>0+I125+I129+I133+I137+I141+I145+I149+I153+I157+I161</f>
      </c>
      <c>
        <f>0+O125+O129+O133+O137+O141+O145+O149+O153+O157+O161</f>
      </c>
    </row>
    <row r="125" spans="1:16" ht="25.5">
      <c r="A125" s="25" t="s">
        <v>44</v>
      </c>
      <c s="29" t="s">
        <v>168</v>
      </c>
      <c s="29" t="s">
        <v>722</v>
      </c>
      <c s="25" t="s">
        <v>46</v>
      </c>
      <c s="30" t="s">
        <v>723</v>
      </c>
      <c s="31" t="s">
        <v>173</v>
      </c>
      <c s="32">
        <v>875.75</v>
      </c>
      <c s="33">
        <v>0</v>
      </c>
      <c s="33">
        <f>ROUND(ROUND(H125,2)*ROUND(G125,3),2)</f>
      </c>
      <c r="O125">
        <f>(I125*21)/100</f>
      </c>
      <c t="s">
        <v>22</v>
      </c>
    </row>
    <row r="126" spans="1:5" ht="25.5">
      <c r="A126" s="34" t="s">
        <v>49</v>
      </c>
      <c r="E126" s="35" t="s">
        <v>1092</v>
      </c>
    </row>
    <row r="127" spans="1:5" ht="25.5">
      <c r="A127" s="36" t="s">
        <v>51</v>
      </c>
      <c r="E127" s="37" t="s">
        <v>1322</v>
      </c>
    </row>
    <row r="128" spans="1:5" ht="51">
      <c r="A128" t="s">
        <v>53</v>
      </c>
      <c r="E128" s="35" t="s">
        <v>382</v>
      </c>
    </row>
    <row r="129" spans="1:16" ht="12.75">
      <c r="A129" s="25" t="s">
        <v>44</v>
      </c>
      <c s="29" t="s">
        <v>170</v>
      </c>
      <c s="29" t="s">
        <v>379</v>
      </c>
      <c s="25" t="s">
        <v>46</v>
      </c>
      <c s="30" t="s">
        <v>380</v>
      </c>
      <c s="31" t="s">
        <v>173</v>
      </c>
      <c s="32">
        <v>1040</v>
      </c>
      <c s="33">
        <v>0</v>
      </c>
      <c s="33">
        <f>ROUND(ROUND(H129,2)*ROUND(G129,3),2)</f>
      </c>
      <c r="O129">
        <f>(I129*21)/100</f>
      </c>
      <c t="s">
        <v>22</v>
      </c>
    </row>
    <row r="130" spans="1:5" ht="25.5">
      <c r="A130" s="34" t="s">
        <v>49</v>
      </c>
      <c r="E130" s="35" t="s">
        <v>1094</v>
      </c>
    </row>
    <row r="131" spans="1:5" ht="63.75">
      <c r="A131" s="36" t="s">
        <v>51</v>
      </c>
      <c r="E131" s="37" t="s">
        <v>1323</v>
      </c>
    </row>
    <row r="132" spans="1:5" ht="51">
      <c r="A132" t="s">
        <v>53</v>
      </c>
      <c r="E132" s="35" t="s">
        <v>382</v>
      </c>
    </row>
    <row r="133" spans="1:16" ht="12.75">
      <c r="A133" s="25" t="s">
        <v>44</v>
      </c>
      <c s="29" t="s">
        <v>176</v>
      </c>
      <c s="29" t="s">
        <v>746</v>
      </c>
      <c s="25" t="s">
        <v>46</v>
      </c>
      <c s="30" t="s">
        <v>747</v>
      </c>
      <c s="31" t="s">
        <v>173</v>
      </c>
      <c s="32">
        <v>134</v>
      </c>
      <c s="33">
        <v>0</v>
      </c>
      <c s="33">
        <f>ROUND(ROUND(H133,2)*ROUND(G133,3),2)</f>
      </c>
      <c r="O133">
        <f>(I133*21)/100</f>
      </c>
      <c t="s">
        <v>22</v>
      </c>
    </row>
    <row r="134" spans="1:5" ht="25.5">
      <c r="A134" s="34" t="s">
        <v>49</v>
      </c>
      <c r="E134" s="35" t="s">
        <v>1098</v>
      </c>
    </row>
    <row r="135" spans="1:5" ht="63.75">
      <c r="A135" s="36" t="s">
        <v>51</v>
      </c>
      <c r="E135" s="37" t="s">
        <v>1324</v>
      </c>
    </row>
    <row r="136" spans="1:5" ht="102">
      <c r="A136" t="s">
        <v>53</v>
      </c>
      <c r="E136" s="35" t="s">
        <v>387</v>
      </c>
    </row>
    <row r="137" spans="1:16" ht="12.75">
      <c r="A137" s="25" t="s">
        <v>44</v>
      </c>
      <c s="29" t="s">
        <v>180</v>
      </c>
      <c s="29" t="s">
        <v>451</v>
      </c>
      <c s="25" t="s">
        <v>46</v>
      </c>
      <c s="30" t="s">
        <v>452</v>
      </c>
      <c s="31" t="s">
        <v>173</v>
      </c>
      <c s="32">
        <v>875.75</v>
      </c>
      <c s="33">
        <v>0</v>
      </c>
      <c s="33">
        <f>ROUND(ROUND(H137,2)*ROUND(G137,3),2)</f>
      </c>
      <c r="O137">
        <f>(I137*21)/100</f>
      </c>
      <c t="s">
        <v>22</v>
      </c>
    </row>
    <row r="138" spans="1:5" ht="25.5">
      <c r="A138" s="34" t="s">
        <v>49</v>
      </c>
      <c r="E138" s="35" t="s">
        <v>751</v>
      </c>
    </row>
    <row r="139" spans="1:5" ht="25.5">
      <c r="A139" s="36" t="s">
        <v>51</v>
      </c>
      <c r="E139" s="37" t="s">
        <v>1325</v>
      </c>
    </row>
    <row r="140" spans="1:5" ht="51">
      <c r="A140" t="s">
        <v>53</v>
      </c>
      <c r="E140" s="35" t="s">
        <v>454</v>
      </c>
    </row>
    <row r="141" spans="1:16" ht="12.75">
      <c r="A141" s="25" t="s">
        <v>44</v>
      </c>
      <c s="29" t="s">
        <v>186</v>
      </c>
      <c s="29" t="s">
        <v>455</v>
      </c>
      <c s="25" t="s">
        <v>46</v>
      </c>
      <c s="30" t="s">
        <v>456</v>
      </c>
      <c s="31" t="s">
        <v>173</v>
      </c>
      <c s="32">
        <v>1691.04</v>
      </c>
      <c s="33">
        <v>0</v>
      </c>
      <c s="33">
        <f>ROUND(ROUND(H141,2)*ROUND(G141,3),2)</f>
      </c>
      <c r="O141">
        <f>(I141*21)/100</f>
      </c>
      <c t="s">
        <v>22</v>
      </c>
    </row>
    <row r="142" spans="1:5" ht="25.5">
      <c r="A142" s="34" t="s">
        <v>49</v>
      </c>
      <c r="E142" s="35" t="s">
        <v>1101</v>
      </c>
    </row>
    <row r="143" spans="1:5" ht="76.5">
      <c r="A143" s="36" t="s">
        <v>51</v>
      </c>
      <c r="E143" s="37" t="s">
        <v>1326</v>
      </c>
    </row>
    <row r="144" spans="1:5" ht="51">
      <c r="A144" t="s">
        <v>53</v>
      </c>
      <c r="E144" s="35" t="s">
        <v>454</v>
      </c>
    </row>
    <row r="145" spans="1:16" ht="12.75">
      <c r="A145" s="25" t="s">
        <v>44</v>
      </c>
      <c s="29" t="s">
        <v>191</v>
      </c>
      <c s="29" t="s">
        <v>459</v>
      </c>
      <c s="25" t="s">
        <v>46</v>
      </c>
      <c s="30" t="s">
        <v>460</v>
      </c>
      <c s="31" t="s">
        <v>173</v>
      </c>
      <c s="32">
        <v>813</v>
      </c>
      <c s="33">
        <v>0</v>
      </c>
      <c s="33">
        <f>ROUND(ROUND(H145,2)*ROUND(G145,3),2)</f>
      </c>
      <c r="O145">
        <f>(I145*21)/100</f>
      </c>
      <c t="s">
        <v>22</v>
      </c>
    </row>
    <row r="146" spans="1:5" ht="25.5">
      <c r="A146" s="34" t="s">
        <v>49</v>
      </c>
      <c r="E146" s="35" t="s">
        <v>1103</v>
      </c>
    </row>
    <row r="147" spans="1:5" ht="25.5">
      <c r="A147" s="36" t="s">
        <v>51</v>
      </c>
      <c r="E147" s="37" t="s">
        <v>1327</v>
      </c>
    </row>
    <row r="148" spans="1:5" ht="140.25">
      <c r="A148" t="s">
        <v>53</v>
      </c>
      <c r="E148" s="35" t="s">
        <v>463</v>
      </c>
    </row>
    <row r="149" spans="1:16" ht="12.75">
      <c r="A149" s="25" t="s">
        <v>44</v>
      </c>
      <c s="29" t="s">
        <v>605</v>
      </c>
      <c s="29" t="s">
        <v>1106</v>
      </c>
      <c s="25" t="s">
        <v>46</v>
      </c>
      <c s="30" t="s">
        <v>1107</v>
      </c>
      <c s="31" t="s">
        <v>173</v>
      </c>
      <c s="32">
        <v>837.39</v>
      </c>
      <c s="33">
        <v>0</v>
      </c>
      <c s="33">
        <f>ROUND(ROUND(H149,2)*ROUND(G149,3),2)</f>
      </c>
      <c r="O149">
        <f>(I149*21)/100</f>
      </c>
      <c t="s">
        <v>22</v>
      </c>
    </row>
    <row r="150" spans="1:5" ht="25.5">
      <c r="A150" s="34" t="s">
        <v>49</v>
      </c>
      <c r="E150" s="35" t="s">
        <v>1108</v>
      </c>
    </row>
    <row r="151" spans="1:5" ht="25.5">
      <c r="A151" s="36" t="s">
        <v>51</v>
      </c>
      <c r="E151" s="37" t="s">
        <v>1328</v>
      </c>
    </row>
    <row r="152" spans="1:5" ht="140.25">
      <c r="A152" t="s">
        <v>53</v>
      </c>
      <c r="E152" s="35" t="s">
        <v>463</v>
      </c>
    </row>
    <row r="153" spans="1:16" ht="12.75">
      <c r="A153" s="25" t="s">
        <v>44</v>
      </c>
      <c s="29" t="s">
        <v>608</v>
      </c>
      <c s="29" t="s">
        <v>780</v>
      </c>
      <c s="25" t="s">
        <v>46</v>
      </c>
      <c s="30" t="s">
        <v>781</v>
      </c>
      <c s="31" t="s">
        <v>173</v>
      </c>
      <c s="32">
        <v>813.75</v>
      </c>
      <c s="33">
        <v>0</v>
      </c>
      <c s="33">
        <f>ROUND(ROUND(H153,2)*ROUND(G153,3),2)</f>
      </c>
      <c r="O153">
        <f>(I153*21)/100</f>
      </c>
      <c t="s">
        <v>22</v>
      </c>
    </row>
    <row r="154" spans="1:5" ht="25.5">
      <c r="A154" s="34" t="s">
        <v>49</v>
      </c>
      <c r="E154" s="35" t="s">
        <v>1110</v>
      </c>
    </row>
    <row r="155" spans="1:5" ht="25.5">
      <c r="A155" s="36" t="s">
        <v>51</v>
      </c>
      <c r="E155" s="37" t="s">
        <v>1329</v>
      </c>
    </row>
    <row r="156" spans="1:5" ht="140.25">
      <c r="A156" t="s">
        <v>53</v>
      </c>
      <c r="E156" s="35" t="s">
        <v>463</v>
      </c>
    </row>
    <row r="157" spans="1:16" ht="12.75">
      <c r="A157" s="25" t="s">
        <v>44</v>
      </c>
      <c s="29" t="s">
        <v>614</v>
      </c>
      <c s="29" t="s">
        <v>468</v>
      </c>
      <c s="25" t="s">
        <v>46</v>
      </c>
      <c s="30" t="s">
        <v>469</v>
      </c>
      <c s="31" t="s">
        <v>173</v>
      </c>
      <c s="32">
        <v>875.75</v>
      </c>
      <c s="33">
        <v>0</v>
      </c>
      <c s="33">
        <f>ROUND(ROUND(H157,2)*ROUND(G157,3),2)</f>
      </c>
      <c r="O157">
        <f>(I157*21)/100</f>
      </c>
      <c t="s">
        <v>22</v>
      </c>
    </row>
    <row r="158" spans="1:5" ht="12.75">
      <c r="A158" s="34" t="s">
        <v>49</v>
      </c>
      <c r="E158" s="35" t="s">
        <v>785</v>
      </c>
    </row>
    <row r="159" spans="1:5" ht="25.5">
      <c r="A159" s="36" t="s">
        <v>51</v>
      </c>
      <c r="E159" s="37" t="s">
        <v>1325</v>
      </c>
    </row>
    <row r="160" spans="1:5" ht="25.5">
      <c r="A160" t="s">
        <v>53</v>
      </c>
      <c r="E160" s="35" t="s">
        <v>471</v>
      </c>
    </row>
    <row r="161" spans="1:16" ht="12.75">
      <c r="A161" s="25" t="s">
        <v>44</v>
      </c>
      <c s="29" t="s">
        <v>617</v>
      </c>
      <c s="29" t="s">
        <v>787</v>
      </c>
      <c s="25" t="s">
        <v>46</v>
      </c>
      <c s="30" t="s">
        <v>788</v>
      </c>
      <c s="31" t="s">
        <v>173</v>
      </c>
      <c s="32">
        <v>18</v>
      </c>
      <c s="33">
        <v>0</v>
      </c>
      <c s="33">
        <f>ROUND(ROUND(H161,2)*ROUND(G161,3),2)</f>
      </c>
      <c r="O161">
        <f>(I161*21)/100</f>
      </c>
      <c t="s">
        <v>22</v>
      </c>
    </row>
    <row r="162" spans="1:5" ht="38.25">
      <c r="A162" s="34" t="s">
        <v>49</v>
      </c>
      <c r="E162" s="35" t="s">
        <v>1330</v>
      </c>
    </row>
    <row r="163" spans="1:5" ht="12.75">
      <c r="A163" s="36" t="s">
        <v>51</v>
      </c>
      <c r="E163" s="37" t="s">
        <v>1331</v>
      </c>
    </row>
    <row r="164" spans="1:5" ht="153">
      <c r="A164" t="s">
        <v>53</v>
      </c>
      <c r="E164" s="35" t="s">
        <v>791</v>
      </c>
    </row>
    <row r="165" spans="1:18" ht="12.75" customHeight="1">
      <c r="A165" s="6" t="s">
        <v>42</v>
      </c>
      <c s="6"/>
      <c s="40" t="s">
        <v>77</v>
      </c>
      <c s="6"/>
      <c s="27" t="s">
        <v>804</v>
      </c>
      <c s="6"/>
      <c s="6"/>
      <c s="6"/>
      <c s="41">
        <f>0+Q165</f>
      </c>
      <c r="O165">
        <f>0+R165</f>
      </c>
      <c r="Q165">
        <f>0+I166+I170</f>
      </c>
      <c>
        <f>0+O166+O170</f>
      </c>
    </row>
    <row r="166" spans="1:16" ht="12.75">
      <c r="A166" s="25" t="s">
        <v>44</v>
      </c>
      <c s="29" t="s">
        <v>622</v>
      </c>
      <c s="29" t="s">
        <v>1332</v>
      </c>
      <c s="25" t="s">
        <v>46</v>
      </c>
      <c s="30" t="s">
        <v>1333</v>
      </c>
      <c s="31" t="s">
        <v>221</v>
      </c>
      <c s="32">
        <v>1</v>
      </c>
      <c s="33">
        <v>0</v>
      </c>
      <c s="33">
        <f>ROUND(ROUND(H166,2)*ROUND(G166,3),2)</f>
      </c>
      <c r="O166">
        <f>(I166*21)/100</f>
      </c>
      <c t="s">
        <v>22</v>
      </c>
    </row>
    <row r="167" spans="1:5" ht="25.5">
      <c r="A167" s="34" t="s">
        <v>49</v>
      </c>
      <c r="E167" s="35" t="s">
        <v>1334</v>
      </c>
    </row>
    <row r="168" spans="1:5" ht="12.75">
      <c r="A168" s="36" t="s">
        <v>51</v>
      </c>
      <c r="E168" s="37" t="s">
        <v>62</v>
      </c>
    </row>
    <row r="169" spans="1:5" ht="25.5">
      <c r="A169" t="s">
        <v>53</v>
      </c>
      <c r="E169" s="35" t="s">
        <v>1335</v>
      </c>
    </row>
    <row r="170" spans="1:16" ht="12.75">
      <c r="A170" s="25" t="s">
        <v>44</v>
      </c>
      <c s="29" t="s">
        <v>627</v>
      </c>
      <c s="29" t="s">
        <v>1336</v>
      </c>
      <c s="25" t="s">
        <v>46</v>
      </c>
      <c s="30" t="s">
        <v>1337</v>
      </c>
      <c s="31" t="s">
        <v>221</v>
      </c>
      <c s="32">
        <v>2</v>
      </c>
      <c s="33">
        <v>0</v>
      </c>
      <c s="33">
        <f>ROUND(ROUND(H170,2)*ROUND(G170,3),2)</f>
      </c>
      <c r="O170">
        <f>(I170*21)/100</f>
      </c>
      <c t="s">
        <v>22</v>
      </c>
    </row>
    <row r="171" spans="1:5" ht="12.75">
      <c r="A171" s="34" t="s">
        <v>49</v>
      </c>
      <c r="E171" s="35" t="s">
        <v>1338</v>
      </c>
    </row>
    <row r="172" spans="1:5" ht="12.75">
      <c r="A172" s="36" t="s">
        <v>51</v>
      </c>
      <c r="E172" s="37" t="s">
        <v>1200</v>
      </c>
    </row>
    <row r="173" spans="1:5" ht="25.5">
      <c r="A173" t="s">
        <v>53</v>
      </c>
      <c r="E173" s="35" t="s">
        <v>1335</v>
      </c>
    </row>
    <row r="174" spans="1:18" ht="12.75" customHeight="1">
      <c r="A174" s="6" t="s">
        <v>42</v>
      </c>
      <c s="6"/>
      <c s="40" t="s">
        <v>39</v>
      </c>
      <c s="6"/>
      <c s="27" t="s">
        <v>488</v>
      </c>
      <c s="6"/>
      <c s="6"/>
      <c s="6"/>
      <c s="41">
        <f>0+Q174</f>
      </c>
      <c r="O174">
        <f>0+R174</f>
      </c>
      <c r="Q174">
        <f>0+I175+I179+I183+I187+I191+I195+I199+I203+I207+I211+I215+I219+I223+I227</f>
      </c>
      <c>
        <f>0+O175+O179+O183+O187+O191+O195+O199+O203+O207+O211+O215+O219+O223+O227</f>
      </c>
    </row>
    <row r="175" spans="1:16" ht="25.5">
      <c r="A175" s="25" t="s">
        <v>44</v>
      </c>
      <c s="29" t="s">
        <v>633</v>
      </c>
      <c s="29" t="s">
        <v>863</v>
      </c>
      <c s="25" t="s">
        <v>46</v>
      </c>
      <c s="30" t="s">
        <v>864</v>
      </c>
      <c s="31" t="s">
        <v>415</v>
      </c>
      <c s="32">
        <v>124</v>
      </c>
      <c s="33">
        <v>0</v>
      </c>
      <c s="33">
        <f>ROUND(ROUND(H175,2)*ROUND(G175,3),2)</f>
      </c>
      <c r="O175">
        <f>(I175*21)/100</f>
      </c>
      <c t="s">
        <v>22</v>
      </c>
    </row>
    <row r="176" spans="1:5" ht="38.25">
      <c r="A176" s="34" t="s">
        <v>49</v>
      </c>
      <c r="E176" s="35" t="s">
        <v>865</v>
      </c>
    </row>
    <row r="177" spans="1:5" ht="25.5">
      <c r="A177" s="36" t="s">
        <v>51</v>
      </c>
      <c r="E177" s="37" t="s">
        <v>1339</v>
      </c>
    </row>
    <row r="178" spans="1:5" ht="127.5">
      <c r="A178" t="s">
        <v>53</v>
      </c>
      <c r="E178" s="35" t="s">
        <v>867</v>
      </c>
    </row>
    <row r="179" spans="1:16" ht="25.5">
      <c r="A179" s="25" t="s">
        <v>44</v>
      </c>
      <c s="29" t="s">
        <v>639</v>
      </c>
      <c s="29" t="s">
        <v>869</v>
      </c>
      <c s="25" t="s">
        <v>46</v>
      </c>
      <c s="30" t="s">
        <v>870</v>
      </c>
      <c s="31" t="s">
        <v>415</v>
      </c>
      <c s="32">
        <v>80</v>
      </c>
      <c s="33">
        <v>0</v>
      </c>
      <c s="33">
        <f>ROUND(ROUND(H179,2)*ROUND(G179,3),2)</f>
      </c>
      <c r="O179">
        <f>(I179*21)/100</f>
      </c>
      <c t="s">
        <v>22</v>
      </c>
    </row>
    <row r="180" spans="1:5" ht="25.5">
      <c r="A180" s="34" t="s">
        <v>49</v>
      </c>
      <c r="E180" s="35" t="s">
        <v>1340</v>
      </c>
    </row>
    <row r="181" spans="1:5" ht="25.5">
      <c r="A181" s="36" t="s">
        <v>51</v>
      </c>
      <c r="E181" s="37" t="s">
        <v>1341</v>
      </c>
    </row>
    <row r="182" spans="1:5" ht="38.25">
      <c r="A182" t="s">
        <v>53</v>
      </c>
      <c r="E182" s="35" t="s">
        <v>861</v>
      </c>
    </row>
    <row r="183" spans="1:16" ht="12.75">
      <c r="A183" s="25" t="s">
        <v>44</v>
      </c>
      <c s="29" t="s">
        <v>645</v>
      </c>
      <c s="29" t="s">
        <v>1342</v>
      </c>
      <c s="25" t="s">
        <v>46</v>
      </c>
      <c s="30" t="s">
        <v>1343</v>
      </c>
      <c s="31" t="s">
        <v>415</v>
      </c>
      <c s="32">
        <v>28</v>
      </c>
      <c s="33">
        <v>0</v>
      </c>
      <c s="33">
        <f>ROUND(ROUND(H183,2)*ROUND(G183,3),2)</f>
      </c>
      <c r="O183">
        <f>(I183*21)/100</f>
      </c>
      <c t="s">
        <v>22</v>
      </c>
    </row>
    <row r="184" spans="1:5" ht="51">
      <c r="A184" s="34" t="s">
        <v>49</v>
      </c>
      <c r="E184" s="35" t="s">
        <v>1344</v>
      </c>
    </row>
    <row r="185" spans="1:5" ht="25.5">
      <c r="A185" s="36" t="s">
        <v>51</v>
      </c>
      <c r="E185" s="37" t="s">
        <v>1345</v>
      </c>
    </row>
    <row r="186" spans="1:5" ht="76.5">
      <c r="A186" t="s">
        <v>53</v>
      </c>
      <c r="E186" s="35" t="s">
        <v>1346</v>
      </c>
    </row>
    <row r="187" spans="1:16" ht="12.75">
      <c r="A187" s="25" t="s">
        <v>44</v>
      </c>
      <c s="29" t="s">
        <v>648</v>
      </c>
      <c s="29" t="s">
        <v>1347</v>
      </c>
      <c s="25" t="s">
        <v>46</v>
      </c>
      <c s="30" t="s">
        <v>1348</v>
      </c>
      <c s="31" t="s">
        <v>415</v>
      </c>
      <c s="32">
        <v>28</v>
      </c>
      <c s="33">
        <v>0</v>
      </c>
      <c s="33">
        <f>ROUND(ROUND(H187,2)*ROUND(G187,3),2)</f>
      </c>
      <c r="O187">
        <f>(I187*21)/100</f>
      </c>
      <c t="s">
        <v>22</v>
      </c>
    </row>
    <row r="188" spans="1:5" ht="38.25">
      <c r="A188" s="34" t="s">
        <v>49</v>
      </c>
      <c r="E188" s="35" t="s">
        <v>1349</v>
      </c>
    </row>
    <row r="189" spans="1:5" ht="12.75">
      <c r="A189" s="36" t="s">
        <v>51</v>
      </c>
      <c r="E189" s="37" t="s">
        <v>1350</v>
      </c>
    </row>
    <row r="190" spans="1:5" ht="38.25">
      <c r="A190" t="s">
        <v>53</v>
      </c>
      <c r="E190" s="35" t="s">
        <v>861</v>
      </c>
    </row>
    <row r="191" spans="1:16" ht="12.75">
      <c r="A191" s="25" t="s">
        <v>44</v>
      </c>
      <c s="29" t="s">
        <v>653</v>
      </c>
      <c s="29" t="s">
        <v>879</v>
      </c>
      <c s="25" t="s">
        <v>46</v>
      </c>
      <c s="30" t="s">
        <v>880</v>
      </c>
      <c s="31" t="s">
        <v>221</v>
      </c>
      <c s="32">
        <v>4</v>
      </c>
      <c s="33">
        <v>0</v>
      </c>
      <c s="33">
        <f>ROUND(ROUND(H191,2)*ROUND(G191,3),2)</f>
      </c>
      <c r="O191">
        <f>(I191*21)/100</f>
      </c>
      <c t="s">
        <v>22</v>
      </c>
    </row>
    <row r="192" spans="1:5" ht="12.75">
      <c r="A192" s="34" t="s">
        <v>49</v>
      </c>
      <c r="E192" s="35" t="s">
        <v>46</v>
      </c>
    </row>
    <row r="193" spans="1:5" ht="25.5">
      <c r="A193" s="36" t="s">
        <v>51</v>
      </c>
      <c r="E193" s="37" t="s">
        <v>1351</v>
      </c>
    </row>
    <row r="194" spans="1:5" ht="51">
      <c r="A194" t="s">
        <v>53</v>
      </c>
      <c r="E194" s="35" t="s">
        <v>882</v>
      </c>
    </row>
    <row r="195" spans="1:16" ht="12.75">
      <c r="A195" s="25" t="s">
        <v>44</v>
      </c>
      <c s="29" t="s">
        <v>659</v>
      </c>
      <c s="29" t="s">
        <v>884</v>
      </c>
      <c s="25" t="s">
        <v>46</v>
      </c>
      <c s="30" t="s">
        <v>885</v>
      </c>
      <c s="31" t="s">
        <v>221</v>
      </c>
      <c s="32">
        <v>6</v>
      </c>
      <c s="33">
        <v>0</v>
      </c>
      <c s="33">
        <f>ROUND(ROUND(H195,2)*ROUND(G195,3),2)</f>
      </c>
      <c r="O195">
        <f>(I195*21)/100</f>
      </c>
      <c t="s">
        <v>22</v>
      </c>
    </row>
    <row r="196" spans="1:5" ht="25.5">
      <c r="A196" s="34" t="s">
        <v>49</v>
      </c>
      <c r="E196" s="35" t="s">
        <v>886</v>
      </c>
    </row>
    <row r="197" spans="1:5" ht="25.5">
      <c r="A197" s="36" t="s">
        <v>51</v>
      </c>
      <c r="E197" s="37" t="s">
        <v>1352</v>
      </c>
    </row>
    <row r="198" spans="1:5" ht="25.5">
      <c r="A198" t="s">
        <v>53</v>
      </c>
      <c r="E198" s="35" t="s">
        <v>888</v>
      </c>
    </row>
    <row r="199" spans="1:16" ht="12.75">
      <c r="A199" s="25" t="s">
        <v>44</v>
      </c>
      <c s="29" t="s">
        <v>664</v>
      </c>
      <c s="29" t="s">
        <v>890</v>
      </c>
      <c s="25" t="s">
        <v>46</v>
      </c>
      <c s="30" t="s">
        <v>891</v>
      </c>
      <c s="31" t="s">
        <v>221</v>
      </c>
      <c s="32">
        <v>4</v>
      </c>
      <c s="33">
        <v>0</v>
      </c>
      <c s="33">
        <f>ROUND(ROUND(H199,2)*ROUND(G199,3),2)</f>
      </c>
      <c r="O199">
        <f>(I199*21)/100</f>
      </c>
      <c t="s">
        <v>22</v>
      </c>
    </row>
    <row r="200" spans="1:5" ht="25.5">
      <c r="A200" s="34" t="s">
        <v>49</v>
      </c>
      <c r="E200" s="35" t="s">
        <v>892</v>
      </c>
    </row>
    <row r="201" spans="1:5" ht="25.5">
      <c r="A201" s="36" t="s">
        <v>51</v>
      </c>
      <c r="E201" s="37" t="s">
        <v>1351</v>
      </c>
    </row>
    <row r="202" spans="1:5" ht="12.75">
      <c r="A202" t="s">
        <v>53</v>
      </c>
      <c r="E202" s="35" t="s">
        <v>894</v>
      </c>
    </row>
    <row r="203" spans="1:16" ht="12.75">
      <c r="A203" s="25" t="s">
        <v>44</v>
      </c>
      <c s="29" t="s">
        <v>670</v>
      </c>
      <c s="29" t="s">
        <v>922</v>
      </c>
      <c s="25" t="s">
        <v>46</v>
      </c>
      <c s="30" t="s">
        <v>923</v>
      </c>
      <c s="31" t="s">
        <v>415</v>
      </c>
      <c s="32">
        <v>8</v>
      </c>
      <c s="33">
        <v>0</v>
      </c>
      <c s="33">
        <f>ROUND(ROUND(H203,2)*ROUND(G203,3),2)</f>
      </c>
      <c r="O203">
        <f>(I203*21)/100</f>
      </c>
      <c t="s">
        <v>22</v>
      </c>
    </row>
    <row r="204" spans="1:5" ht="25.5">
      <c r="A204" s="34" t="s">
        <v>49</v>
      </c>
      <c r="E204" s="35" t="s">
        <v>1127</v>
      </c>
    </row>
    <row r="205" spans="1:5" ht="12.75">
      <c r="A205" s="36" t="s">
        <v>51</v>
      </c>
      <c r="E205" s="37" t="s">
        <v>833</v>
      </c>
    </row>
    <row r="206" spans="1:5" ht="25.5">
      <c r="A206" t="s">
        <v>53</v>
      </c>
      <c r="E206" s="35" t="s">
        <v>926</v>
      </c>
    </row>
    <row r="207" spans="1:16" ht="12.75">
      <c r="A207" s="25" t="s">
        <v>44</v>
      </c>
      <c s="29" t="s">
        <v>673</v>
      </c>
      <c s="29" t="s">
        <v>928</v>
      </c>
      <c s="25" t="s">
        <v>46</v>
      </c>
      <c s="30" t="s">
        <v>929</v>
      </c>
      <c s="31" t="s">
        <v>415</v>
      </c>
      <c s="32">
        <v>38</v>
      </c>
      <c s="33">
        <v>0</v>
      </c>
      <c s="33">
        <f>ROUND(ROUND(H207,2)*ROUND(G207,3),2)</f>
      </c>
      <c r="O207">
        <f>(I207*21)/100</f>
      </c>
      <c t="s">
        <v>22</v>
      </c>
    </row>
    <row r="208" spans="1:5" ht="25.5">
      <c r="A208" s="34" t="s">
        <v>49</v>
      </c>
      <c r="E208" s="35" t="s">
        <v>930</v>
      </c>
    </row>
    <row r="209" spans="1:5" ht="25.5">
      <c r="A209" s="36" t="s">
        <v>51</v>
      </c>
      <c r="E209" s="37" t="s">
        <v>1297</v>
      </c>
    </row>
    <row r="210" spans="1:5" ht="38.25">
      <c r="A210" t="s">
        <v>53</v>
      </c>
      <c r="E210" s="35" t="s">
        <v>931</v>
      </c>
    </row>
    <row r="211" spans="1:16" ht="12.75">
      <c r="A211" s="25" t="s">
        <v>44</v>
      </c>
      <c s="29" t="s">
        <v>679</v>
      </c>
      <c s="29" t="s">
        <v>939</v>
      </c>
      <c s="25" t="s">
        <v>46</v>
      </c>
      <c s="30" t="s">
        <v>940</v>
      </c>
      <c s="31" t="s">
        <v>415</v>
      </c>
      <c s="32">
        <v>59</v>
      </c>
      <c s="33">
        <v>0</v>
      </c>
      <c s="33">
        <f>ROUND(ROUND(H211,2)*ROUND(G211,3),2)</f>
      </c>
      <c r="O211">
        <f>(I211*21)/100</f>
      </c>
      <c t="s">
        <v>22</v>
      </c>
    </row>
    <row r="212" spans="1:5" ht="51">
      <c r="A212" s="34" t="s">
        <v>49</v>
      </c>
      <c r="E212" s="35" t="s">
        <v>941</v>
      </c>
    </row>
    <row r="213" spans="1:5" ht="25.5">
      <c r="A213" s="36" t="s">
        <v>51</v>
      </c>
      <c r="E213" s="37" t="s">
        <v>1353</v>
      </c>
    </row>
    <row r="214" spans="1:5" ht="89.25">
      <c r="A214" t="s">
        <v>53</v>
      </c>
      <c r="E214" s="35" t="s">
        <v>943</v>
      </c>
    </row>
    <row r="215" spans="1:16" ht="12.75">
      <c r="A215" s="25" t="s">
        <v>44</v>
      </c>
      <c s="29" t="s">
        <v>686</v>
      </c>
      <c s="29" t="s">
        <v>494</v>
      </c>
      <c s="25" t="s">
        <v>46</v>
      </c>
      <c s="30" t="s">
        <v>495</v>
      </c>
      <c s="31" t="s">
        <v>256</v>
      </c>
      <c s="32">
        <v>6.44</v>
      </c>
      <c s="33">
        <v>0</v>
      </c>
      <c s="33">
        <f>ROUND(ROUND(H215,2)*ROUND(G215,3),2)</f>
      </c>
      <c r="O215">
        <f>(I215*21)/100</f>
      </c>
      <c t="s">
        <v>22</v>
      </c>
    </row>
    <row r="216" spans="1:5" ht="51">
      <c r="A216" s="34" t="s">
        <v>49</v>
      </c>
      <c r="E216" s="35" t="s">
        <v>1354</v>
      </c>
    </row>
    <row r="217" spans="1:5" ht="12.75">
      <c r="A217" s="36" t="s">
        <v>51</v>
      </c>
      <c r="E217" s="37" t="s">
        <v>1355</v>
      </c>
    </row>
    <row r="218" spans="1:5" ht="102">
      <c r="A218" t="s">
        <v>53</v>
      </c>
      <c r="E218" s="35" t="s">
        <v>493</v>
      </c>
    </row>
    <row r="219" spans="1:16" ht="12.75">
      <c r="A219" s="25" t="s">
        <v>44</v>
      </c>
      <c s="29" t="s">
        <v>693</v>
      </c>
      <c s="29" t="s">
        <v>1197</v>
      </c>
      <c s="25" t="s">
        <v>46</v>
      </c>
      <c s="30" t="s">
        <v>1198</v>
      </c>
      <c s="31" t="s">
        <v>221</v>
      </c>
      <c s="32">
        <v>2</v>
      </c>
      <c s="33">
        <v>0</v>
      </c>
      <c s="33">
        <f>ROUND(ROUND(H219,2)*ROUND(G219,3),2)</f>
      </c>
      <c r="O219">
        <f>(I219*21)/100</f>
      </c>
      <c t="s">
        <v>22</v>
      </c>
    </row>
    <row r="220" spans="1:5" ht="25.5">
      <c r="A220" s="34" t="s">
        <v>49</v>
      </c>
      <c r="E220" s="35" t="s">
        <v>1356</v>
      </c>
    </row>
    <row r="221" spans="1:5" ht="12.75">
      <c r="A221" s="36" t="s">
        <v>51</v>
      </c>
      <c r="E221" s="37" t="s">
        <v>184</v>
      </c>
    </row>
    <row r="222" spans="1:5" ht="89.25">
      <c r="A222" t="s">
        <v>53</v>
      </c>
      <c r="E222" s="35" t="s">
        <v>982</v>
      </c>
    </row>
    <row r="223" spans="1:16" ht="12.75">
      <c r="A223" s="25" t="s">
        <v>44</v>
      </c>
      <c s="29" t="s">
        <v>699</v>
      </c>
      <c s="29" t="s">
        <v>984</v>
      </c>
      <c s="25" t="s">
        <v>46</v>
      </c>
      <c s="30" t="s">
        <v>985</v>
      </c>
      <c s="31" t="s">
        <v>415</v>
      </c>
      <c s="32">
        <v>35</v>
      </c>
      <c s="33">
        <v>0</v>
      </c>
      <c s="33">
        <f>ROUND(ROUND(H223,2)*ROUND(G223,3),2)</f>
      </c>
      <c r="O223">
        <f>(I223*21)/100</f>
      </c>
      <c t="s">
        <v>22</v>
      </c>
    </row>
    <row r="224" spans="1:5" ht="38.25">
      <c r="A224" s="34" t="s">
        <v>49</v>
      </c>
      <c r="E224" s="35" t="s">
        <v>1357</v>
      </c>
    </row>
    <row r="225" spans="1:5" ht="12.75">
      <c r="A225" s="36" t="s">
        <v>51</v>
      </c>
      <c r="E225" s="37" t="s">
        <v>1358</v>
      </c>
    </row>
    <row r="226" spans="1:5" ht="76.5">
      <c r="A226" t="s">
        <v>53</v>
      </c>
      <c r="E226" s="35" t="s">
        <v>988</v>
      </c>
    </row>
    <row r="227" spans="1:16" ht="12.75">
      <c r="A227" s="25" t="s">
        <v>44</v>
      </c>
      <c s="29" t="s">
        <v>705</v>
      </c>
      <c s="29" t="s">
        <v>1359</v>
      </c>
      <c s="25" t="s">
        <v>46</v>
      </c>
      <c s="30" t="s">
        <v>1360</v>
      </c>
      <c s="31" t="s">
        <v>415</v>
      </c>
      <c s="32">
        <v>19</v>
      </c>
      <c s="33">
        <v>0</v>
      </c>
      <c s="33">
        <f>ROUND(ROUND(H227,2)*ROUND(G227,3),2)</f>
      </c>
      <c r="O227">
        <f>(I227*21)/100</f>
      </c>
      <c t="s">
        <v>22</v>
      </c>
    </row>
    <row r="228" spans="1:5" ht="38.25">
      <c r="A228" s="34" t="s">
        <v>49</v>
      </c>
      <c r="E228" s="35" t="s">
        <v>1361</v>
      </c>
    </row>
    <row r="229" spans="1:5" ht="12.75">
      <c r="A229" s="36" t="s">
        <v>51</v>
      </c>
      <c r="E229" s="37" t="s">
        <v>1362</v>
      </c>
    </row>
    <row r="230" spans="1:5" ht="76.5">
      <c r="A230" t="s">
        <v>53</v>
      </c>
      <c r="E230" s="35" t="s">
        <v>988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0+O8+O13+O62+O79+O92+O105+O114</f>
      </c>
      <c t="s">
        <v>21</v>
      </c>
    </row>
    <row r="3" spans="1:16" ht="15" customHeight="1">
      <c r="A3" t="s">
        <v>11</v>
      </c>
      <c s="12" t="s">
        <v>13</v>
      </c>
      <c s="13" t="s">
        <v>14</v>
      </c>
      <c s="1"/>
      <c s="14" t="s">
        <v>15</v>
      </c>
      <c s="1"/>
      <c s="9"/>
      <c s="8" t="s">
        <v>1363</v>
      </c>
      <c s="38">
        <f>0+I8+I13+I62+I79+I92+I105+I114</f>
      </c>
      <c r="O3" t="s">
        <v>18</v>
      </c>
      <c t="s">
        <v>22</v>
      </c>
    </row>
    <row r="4" spans="1:16" ht="15" customHeight="1">
      <c r="A4" t="s">
        <v>16</v>
      </c>
      <c s="16" t="s">
        <v>17</v>
      </c>
      <c s="17" t="s">
        <v>1363</v>
      </c>
      <c s="6"/>
      <c s="18" t="s">
        <v>1364</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f>
      </c>
      <c>
        <f>0+O9</f>
      </c>
    </row>
    <row r="9" spans="1:16" ht="25.5">
      <c r="A9" s="25" t="s">
        <v>44</v>
      </c>
      <c s="29" t="s">
        <v>28</v>
      </c>
      <c s="29" t="s">
        <v>298</v>
      </c>
      <c s="25" t="s">
        <v>46</v>
      </c>
      <c s="30" t="s">
        <v>513</v>
      </c>
      <c s="31" t="s">
        <v>300</v>
      </c>
      <c s="32">
        <v>562.727</v>
      </c>
      <c s="33">
        <v>0</v>
      </c>
      <c s="33">
        <f>ROUND(ROUND(H9,2)*ROUND(G9,3),2)</f>
      </c>
      <c r="O9">
        <f>(I9*21)/100</f>
      </c>
      <c t="s">
        <v>22</v>
      </c>
    </row>
    <row r="10" spans="1:5" ht="12.75">
      <c r="A10" s="34" t="s">
        <v>49</v>
      </c>
      <c r="E10" s="35" t="s">
        <v>46</v>
      </c>
    </row>
    <row r="11" spans="1:5" ht="63.75">
      <c r="A11" s="36" t="s">
        <v>51</v>
      </c>
      <c r="E11" s="37" t="s">
        <v>1365</v>
      </c>
    </row>
    <row r="12" spans="1:5" ht="140.25">
      <c r="A12" t="s">
        <v>53</v>
      </c>
      <c r="E12" s="35" t="s">
        <v>302</v>
      </c>
    </row>
    <row r="13" spans="1:18" ht="12.75" customHeight="1">
      <c r="A13" s="6" t="s">
        <v>42</v>
      </c>
      <c s="6"/>
      <c s="40" t="s">
        <v>28</v>
      </c>
      <c s="6"/>
      <c s="27" t="s">
        <v>198</v>
      </c>
      <c s="6"/>
      <c s="6"/>
      <c s="6"/>
      <c s="41">
        <f>0+Q13</f>
      </c>
      <c r="O13">
        <f>0+R13</f>
      </c>
      <c r="Q13">
        <f>0+I14+I18+I22+I26+I30+I34+I38+I42+I46+I50+I54+I58</f>
      </c>
      <c>
        <f>0+O14+O18+O22+O26+O30+O34+O38+O42+O46+O50+O54+O58</f>
      </c>
    </row>
    <row r="14" spans="1:16" ht="12.75">
      <c r="A14" s="25" t="s">
        <v>44</v>
      </c>
      <c s="29" t="s">
        <v>22</v>
      </c>
      <c s="29" t="s">
        <v>303</v>
      </c>
      <c s="25" t="s">
        <v>46</v>
      </c>
      <c s="30" t="s">
        <v>304</v>
      </c>
      <c s="31" t="s">
        <v>173</v>
      </c>
      <c s="32">
        <v>201.6</v>
      </c>
      <c s="33">
        <v>0</v>
      </c>
      <c s="33">
        <f>ROUND(ROUND(H14,2)*ROUND(G14,3),2)</f>
      </c>
      <c r="O14">
        <f>(I14*21)/100</f>
      </c>
      <c t="s">
        <v>22</v>
      </c>
    </row>
    <row r="15" spans="1:5" ht="51">
      <c r="A15" s="34" t="s">
        <v>49</v>
      </c>
      <c r="E15" s="35" t="s">
        <v>520</v>
      </c>
    </row>
    <row r="16" spans="1:5" ht="12.75">
      <c r="A16" s="36" t="s">
        <v>51</v>
      </c>
      <c r="E16" s="37" t="s">
        <v>1366</v>
      </c>
    </row>
    <row r="17" spans="1:5" ht="12.75">
      <c r="A17" t="s">
        <v>53</v>
      </c>
      <c r="E17" s="35" t="s">
        <v>307</v>
      </c>
    </row>
    <row r="18" spans="1:16" ht="12.75">
      <c r="A18" s="25" t="s">
        <v>44</v>
      </c>
      <c s="29" t="s">
        <v>21</v>
      </c>
      <c s="29" t="s">
        <v>317</v>
      </c>
      <c s="25" t="s">
        <v>46</v>
      </c>
      <c s="30" t="s">
        <v>318</v>
      </c>
      <c s="31" t="s">
        <v>256</v>
      </c>
      <c s="32">
        <v>244.84</v>
      </c>
      <c s="33">
        <v>0</v>
      </c>
      <c s="33">
        <f>ROUND(ROUND(H18,2)*ROUND(G18,3),2)</f>
      </c>
      <c r="O18">
        <f>(I18*21)/100</f>
      </c>
      <c t="s">
        <v>22</v>
      </c>
    </row>
    <row r="19" spans="1:5" ht="51">
      <c r="A19" s="34" t="s">
        <v>49</v>
      </c>
      <c r="E19" s="35" t="s">
        <v>1367</v>
      </c>
    </row>
    <row r="20" spans="1:5" ht="12.75">
      <c r="A20" s="36" t="s">
        <v>51</v>
      </c>
      <c r="E20" s="37" t="s">
        <v>1368</v>
      </c>
    </row>
    <row r="21" spans="1:5" ht="369.75">
      <c r="A21" t="s">
        <v>53</v>
      </c>
      <c r="E21" s="35" t="s">
        <v>321</v>
      </c>
    </row>
    <row r="22" spans="1:16" ht="12.75">
      <c r="A22" s="25" t="s">
        <v>44</v>
      </c>
      <c s="29" t="s">
        <v>32</v>
      </c>
      <c s="29" t="s">
        <v>264</v>
      </c>
      <c s="25" t="s">
        <v>83</v>
      </c>
      <c s="30" t="s">
        <v>265</v>
      </c>
      <c s="31" t="s">
        <v>256</v>
      </c>
      <c s="32">
        <v>63.84</v>
      </c>
      <c s="33">
        <v>0</v>
      </c>
      <c s="33">
        <f>ROUND(ROUND(H22,2)*ROUND(G22,3),2)</f>
      </c>
      <c r="O22">
        <f>(I22*21)/100</f>
      </c>
      <c t="s">
        <v>22</v>
      </c>
    </row>
    <row r="23" spans="1:5" ht="12.75">
      <c r="A23" s="34" t="s">
        <v>49</v>
      </c>
      <c r="E23" s="35" t="s">
        <v>421</v>
      </c>
    </row>
    <row r="24" spans="1:5" ht="12.75">
      <c r="A24" s="36" t="s">
        <v>51</v>
      </c>
      <c r="E24" s="37" t="s">
        <v>1369</v>
      </c>
    </row>
    <row r="25" spans="1:5" ht="306">
      <c r="A25" t="s">
        <v>53</v>
      </c>
      <c r="E25" s="35" t="s">
        <v>268</v>
      </c>
    </row>
    <row r="26" spans="1:16" ht="12.75">
      <c r="A26" s="25" t="s">
        <v>44</v>
      </c>
      <c s="29" t="s">
        <v>34</v>
      </c>
      <c s="29" t="s">
        <v>264</v>
      </c>
      <c s="25" t="s">
        <v>86</v>
      </c>
      <c s="30" t="s">
        <v>265</v>
      </c>
      <c s="31" t="s">
        <v>256</v>
      </c>
      <c s="32">
        <v>36</v>
      </c>
      <c s="33">
        <v>0</v>
      </c>
      <c s="33">
        <f>ROUND(ROUND(H26,2)*ROUND(G26,3),2)</f>
      </c>
      <c r="O26">
        <f>(I26*21)/100</f>
      </c>
      <c t="s">
        <v>22</v>
      </c>
    </row>
    <row r="27" spans="1:5" ht="25.5">
      <c r="A27" s="34" t="s">
        <v>49</v>
      </c>
      <c r="E27" s="35" t="s">
        <v>554</v>
      </c>
    </row>
    <row r="28" spans="1:5" ht="12.75">
      <c r="A28" s="36" t="s">
        <v>51</v>
      </c>
      <c r="E28" s="37" t="s">
        <v>1370</v>
      </c>
    </row>
    <row r="29" spans="1:5" ht="306">
      <c r="A29" t="s">
        <v>53</v>
      </c>
      <c r="E29" s="35" t="s">
        <v>268</v>
      </c>
    </row>
    <row r="30" spans="1:16" ht="12.75">
      <c r="A30" s="25" t="s">
        <v>44</v>
      </c>
      <c s="29" t="s">
        <v>36</v>
      </c>
      <c s="29" t="s">
        <v>567</v>
      </c>
      <c s="25" t="s">
        <v>46</v>
      </c>
      <c s="30" t="s">
        <v>568</v>
      </c>
      <c s="31" t="s">
        <v>256</v>
      </c>
      <c s="32">
        <v>15.212</v>
      </c>
      <c s="33">
        <v>0</v>
      </c>
      <c s="33">
        <f>ROUND(ROUND(H30,2)*ROUND(G30,3),2)</f>
      </c>
      <c r="O30">
        <f>(I30*21)/100</f>
      </c>
      <c t="s">
        <v>22</v>
      </c>
    </row>
    <row r="31" spans="1:5" ht="25.5">
      <c r="A31" s="34" t="s">
        <v>49</v>
      </c>
      <c r="E31" s="35" t="s">
        <v>569</v>
      </c>
    </row>
    <row r="32" spans="1:5" ht="25.5">
      <c r="A32" s="36" t="s">
        <v>51</v>
      </c>
      <c r="E32" s="37" t="s">
        <v>1371</v>
      </c>
    </row>
    <row r="33" spans="1:5" ht="318.75">
      <c r="A33" t="s">
        <v>53</v>
      </c>
      <c r="E33" s="35" t="s">
        <v>571</v>
      </c>
    </row>
    <row r="34" spans="1:16" ht="12.75">
      <c r="A34" s="25" t="s">
        <v>44</v>
      </c>
      <c s="29" t="s">
        <v>73</v>
      </c>
      <c s="29" t="s">
        <v>572</v>
      </c>
      <c s="25" t="s">
        <v>46</v>
      </c>
      <c s="30" t="s">
        <v>573</v>
      </c>
      <c s="31" t="s">
        <v>256</v>
      </c>
      <c s="32">
        <v>5.88</v>
      </c>
      <c s="33">
        <v>0</v>
      </c>
      <c s="33">
        <f>ROUND(ROUND(H34,2)*ROUND(G34,3),2)</f>
      </c>
      <c r="O34">
        <f>(I34*21)/100</f>
      </c>
      <c t="s">
        <v>22</v>
      </c>
    </row>
    <row r="35" spans="1:5" ht="38.25">
      <c r="A35" s="34" t="s">
        <v>49</v>
      </c>
      <c r="E35" s="35" t="s">
        <v>1372</v>
      </c>
    </row>
    <row r="36" spans="1:5" ht="12.75">
      <c r="A36" s="36" t="s">
        <v>51</v>
      </c>
      <c r="E36" s="37" t="s">
        <v>1373</v>
      </c>
    </row>
    <row r="37" spans="1:5" ht="318.75">
      <c r="A37" t="s">
        <v>53</v>
      </c>
      <c r="E37" s="35" t="s">
        <v>571</v>
      </c>
    </row>
    <row r="38" spans="1:16" ht="12.75">
      <c r="A38" s="25" t="s">
        <v>44</v>
      </c>
      <c s="29" t="s">
        <v>77</v>
      </c>
      <c s="29" t="s">
        <v>277</v>
      </c>
      <c s="25" t="s">
        <v>46</v>
      </c>
      <c s="30" t="s">
        <v>278</v>
      </c>
      <c s="31" t="s">
        <v>256</v>
      </c>
      <c s="32">
        <v>265.932</v>
      </c>
      <c s="33">
        <v>0</v>
      </c>
      <c s="33">
        <f>ROUND(ROUND(H38,2)*ROUND(G38,3),2)</f>
      </c>
      <c r="O38">
        <f>(I38*21)/100</f>
      </c>
      <c t="s">
        <v>22</v>
      </c>
    </row>
    <row r="39" spans="1:5" ht="12.75">
      <c r="A39" s="34" t="s">
        <v>49</v>
      </c>
      <c r="E39" s="35" t="s">
        <v>46</v>
      </c>
    </row>
    <row r="40" spans="1:5" ht="51">
      <c r="A40" s="36" t="s">
        <v>51</v>
      </c>
      <c r="E40" s="37" t="s">
        <v>1374</v>
      </c>
    </row>
    <row r="41" spans="1:5" ht="191.25">
      <c r="A41" t="s">
        <v>53</v>
      </c>
      <c r="E41" s="35" t="s">
        <v>281</v>
      </c>
    </row>
    <row r="42" spans="1:16" ht="12.75">
      <c r="A42" s="25" t="s">
        <v>44</v>
      </c>
      <c s="29" t="s">
        <v>39</v>
      </c>
      <c s="29" t="s">
        <v>353</v>
      </c>
      <c s="25" t="s">
        <v>46</v>
      </c>
      <c s="30" t="s">
        <v>354</v>
      </c>
      <c s="31" t="s">
        <v>256</v>
      </c>
      <c s="32">
        <v>63.84</v>
      </c>
      <c s="33">
        <v>0</v>
      </c>
      <c s="33">
        <f>ROUND(ROUND(H42,2)*ROUND(G42,3),2)</f>
      </c>
      <c r="O42">
        <f>(I42*21)/100</f>
      </c>
      <c t="s">
        <v>22</v>
      </c>
    </row>
    <row r="43" spans="1:5" ht="114.75">
      <c r="A43" s="34" t="s">
        <v>49</v>
      </c>
      <c r="E43" s="35" t="s">
        <v>1375</v>
      </c>
    </row>
    <row r="44" spans="1:5" ht="12.75">
      <c r="A44" s="36" t="s">
        <v>51</v>
      </c>
      <c r="E44" s="37" t="s">
        <v>1376</v>
      </c>
    </row>
    <row r="45" spans="1:5" ht="267.75">
      <c r="A45" t="s">
        <v>53</v>
      </c>
      <c r="E45" s="35" t="s">
        <v>357</v>
      </c>
    </row>
    <row r="46" spans="1:16" ht="12.75">
      <c r="A46" s="25" t="s">
        <v>44</v>
      </c>
      <c s="29" t="s">
        <v>41</v>
      </c>
      <c s="29" t="s">
        <v>1377</v>
      </c>
      <c s="25" t="s">
        <v>46</v>
      </c>
      <c s="30" t="s">
        <v>1378</v>
      </c>
      <c s="31" t="s">
        <v>256</v>
      </c>
      <c s="32">
        <v>5.88</v>
      </c>
      <c s="33">
        <v>0</v>
      </c>
      <c s="33">
        <f>ROUND(ROUND(H46,2)*ROUND(G46,3),2)</f>
      </c>
      <c r="O46">
        <f>(I46*21)/100</f>
      </c>
      <c t="s">
        <v>22</v>
      </c>
    </row>
    <row r="47" spans="1:5" ht="25.5">
      <c r="A47" s="34" t="s">
        <v>49</v>
      </c>
      <c r="E47" s="35" t="s">
        <v>1379</v>
      </c>
    </row>
    <row r="48" spans="1:5" ht="12.75">
      <c r="A48" s="36" t="s">
        <v>51</v>
      </c>
      <c r="E48" s="37" t="s">
        <v>1373</v>
      </c>
    </row>
    <row r="49" spans="1:5" ht="229.5">
      <c r="A49" t="s">
        <v>53</v>
      </c>
      <c r="E49" s="35" t="s">
        <v>1380</v>
      </c>
    </row>
    <row r="50" spans="1:16" ht="12.75">
      <c r="A50" s="25" t="s">
        <v>44</v>
      </c>
      <c s="29" t="s">
        <v>88</v>
      </c>
      <c s="29" t="s">
        <v>595</v>
      </c>
      <c s="25" t="s">
        <v>46</v>
      </c>
      <c s="30" t="s">
        <v>596</v>
      </c>
      <c s="31" t="s">
        <v>256</v>
      </c>
      <c s="32">
        <v>7.14</v>
      </c>
      <c s="33">
        <v>0</v>
      </c>
      <c s="33">
        <f>ROUND(ROUND(H50,2)*ROUND(G50,3),2)</f>
      </c>
      <c r="O50">
        <f>(I50*21)/100</f>
      </c>
      <c t="s">
        <v>22</v>
      </c>
    </row>
    <row r="51" spans="1:5" ht="51">
      <c r="A51" s="34" t="s">
        <v>49</v>
      </c>
      <c r="E51" s="35" t="s">
        <v>1381</v>
      </c>
    </row>
    <row r="52" spans="1:5" ht="12.75">
      <c r="A52" s="36" t="s">
        <v>51</v>
      </c>
      <c r="E52" s="37" t="s">
        <v>1382</v>
      </c>
    </row>
    <row r="53" spans="1:5" ht="293.25">
      <c r="A53" t="s">
        <v>53</v>
      </c>
      <c r="E53" s="35" t="s">
        <v>599</v>
      </c>
    </row>
    <row r="54" spans="1:16" ht="12.75">
      <c r="A54" s="25" t="s">
        <v>44</v>
      </c>
      <c s="29" t="s">
        <v>92</v>
      </c>
      <c s="29" t="s">
        <v>363</v>
      </c>
      <c s="25" t="s">
        <v>46</v>
      </c>
      <c s="30" t="s">
        <v>364</v>
      </c>
      <c s="31" t="s">
        <v>173</v>
      </c>
      <c s="32">
        <v>212.8</v>
      </c>
      <c s="33">
        <v>0</v>
      </c>
      <c s="33">
        <f>ROUND(ROUND(H54,2)*ROUND(G54,3),2)</f>
      </c>
      <c r="O54">
        <f>(I54*21)/100</f>
      </c>
      <c t="s">
        <v>22</v>
      </c>
    </row>
    <row r="55" spans="1:5" ht="12.75">
      <c r="A55" s="34" t="s">
        <v>49</v>
      </c>
      <c r="E55" s="35" t="s">
        <v>1383</v>
      </c>
    </row>
    <row r="56" spans="1:5" ht="12.75">
      <c r="A56" s="36" t="s">
        <v>51</v>
      </c>
      <c r="E56" s="37" t="s">
        <v>1384</v>
      </c>
    </row>
    <row r="57" spans="1:5" ht="25.5">
      <c r="A57" t="s">
        <v>53</v>
      </c>
      <c r="E57" s="35" t="s">
        <v>367</v>
      </c>
    </row>
    <row r="58" spans="1:16" ht="12.75">
      <c r="A58" s="25" t="s">
        <v>44</v>
      </c>
      <c s="29" t="s">
        <v>97</v>
      </c>
      <c s="29" t="s">
        <v>368</v>
      </c>
      <c s="25" t="s">
        <v>46</v>
      </c>
      <c s="30" t="s">
        <v>369</v>
      </c>
      <c s="31" t="s">
        <v>173</v>
      </c>
      <c s="32">
        <v>240</v>
      </c>
      <c s="33">
        <v>0</v>
      </c>
      <c s="33">
        <f>ROUND(ROUND(H58,2)*ROUND(G58,3),2)</f>
      </c>
      <c r="O58">
        <f>(I58*21)/100</f>
      </c>
      <c t="s">
        <v>22</v>
      </c>
    </row>
    <row r="59" spans="1:5" ht="25.5">
      <c r="A59" s="34" t="s">
        <v>49</v>
      </c>
      <c r="E59" s="35" t="s">
        <v>1385</v>
      </c>
    </row>
    <row r="60" spans="1:5" ht="12.75">
      <c r="A60" s="36" t="s">
        <v>51</v>
      </c>
      <c r="E60" s="37" t="s">
        <v>1386</v>
      </c>
    </row>
    <row r="61" spans="1:5" ht="38.25">
      <c r="A61" t="s">
        <v>53</v>
      </c>
      <c r="E61" s="35" t="s">
        <v>285</v>
      </c>
    </row>
    <row r="62" spans="1:18" ht="12.75" customHeight="1">
      <c r="A62" s="6" t="s">
        <v>42</v>
      </c>
      <c s="6"/>
      <c s="40" t="s">
        <v>22</v>
      </c>
      <c s="6"/>
      <c s="27" t="s">
        <v>372</v>
      </c>
      <c s="6"/>
      <c s="6"/>
      <c s="6"/>
      <c s="41">
        <f>0+Q62</f>
      </c>
      <c r="O62">
        <f>0+R62</f>
      </c>
      <c r="Q62">
        <f>0+I63+I67+I71+I75</f>
      </c>
      <c>
        <f>0+O63+O67+O71+O75</f>
      </c>
    </row>
    <row r="63" spans="1:16" ht="12.75">
      <c r="A63" s="25" t="s">
        <v>44</v>
      </c>
      <c s="29" t="s">
        <v>102</v>
      </c>
      <c s="29" t="s">
        <v>628</v>
      </c>
      <c s="25" t="s">
        <v>46</v>
      </c>
      <c s="30" t="s">
        <v>629</v>
      </c>
      <c s="31" t="s">
        <v>256</v>
      </c>
      <c s="32">
        <v>3.06</v>
      </c>
      <c s="33">
        <v>0</v>
      </c>
      <c s="33">
        <f>ROUND(ROUND(H63,2)*ROUND(G63,3),2)</f>
      </c>
      <c r="O63">
        <f>(I63*21)/100</f>
      </c>
      <c t="s">
        <v>22</v>
      </c>
    </row>
    <row r="64" spans="1:5" ht="102">
      <c r="A64" s="34" t="s">
        <v>49</v>
      </c>
      <c r="E64" s="35" t="s">
        <v>630</v>
      </c>
    </row>
    <row r="65" spans="1:5" ht="12.75">
      <c r="A65" s="36" t="s">
        <v>51</v>
      </c>
      <c r="E65" s="37" t="s">
        <v>1387</v>
      </c>
    </row>
    <row r="66" spans="1:5" ht="38.25">
      <c r="A66" t="s">
        <v>53</v>
      </c>
      <c r="E66" s="35" t="s">
        <v>632</v>
      </c>
    </row>
    <row r="67" spans="1:16" ht="12.75">
      <c r="A67" s="25" t="s">
        <v>44</v>
      </c>
      <c s="29" t="s">
        <v>107</v>
      </c>
      <c s="29" t="s">
        <v>1233</v>
      </c>
      <c s="25" t="s">
        <v>46</v>
      </c>
      <c s="30" t="s">
        <v>1234</v>
      </c>
      <c s="31" t="s">
        <v>173</v>
      </c>
      <c s="32">
        <v>116.3</v>
      </c>
      <c s="33">
        <v>0</v>
      </c>
      <c s="33">
        <f>ROUND(ROUND(H67,2)*ROUND(G67,3),2)</f>
      </c>
      <c r="O67">
        <f>(I67*21)/100</f>
      </c>
      <c t="s">
        <v>22</v>
      </c>
    </row>
    <row r="68" spans="1:5" ht="38.25">
      <c r="A68" s="34" t="s">
        <v>49</v>
      </c>
      <c r="E68" s="35" t="s">
        <v>1388</v>
      </c>
    </row>
    <row r="69" spans="1:5" ht="51">
      <c r="A69" s="36" t="s">
        <v>51</v>
      </c>
      <c r="E69" s="37" t="s">
        <v>1389</v>
      </c>
    </row>
    <row r="70" spans="1:5" ht="25.5">
      <c r="A70" t="s">
        <v>53</v>
      </c>
      <c r="E70" s="35" t="s">
        <v>1237</v>
      </c>
    </row>
    <row r="71" spans="1:16" ht="12.75">
      <c r="A71" s="25" t="s">
        <v>44</v>
      </c>
      <c s="29" t="s">
        <v>112</v>
      </c>
      <c s="29" t="s">
        <v>654</v>
      </c>
      <c s="25" t="s">
        <v>46</v>
      </c>
      <c s="30" t="s">
        <v>655</v>
      </c>
      <c s="31" t="s">
        <v>256</v>
      </c>
      <c s="32">
        <v>0.576</v>
      </c>
      <c s="33">
        <v>0</v>
      </c>
      <c s="33">
        <f>ROUND(ROUND(H71,2)*ROUND(G71,3),2)</f>
      </c>
      <c r="O71">
        <f>(I71*21)/100</f>
      </c>
      <c t="s">
        <v>22</v>
      </c>
    </row>
    <row r="72" spans="1:5" ht="12.75">
      <c r="A72" s="34" t="s">
        <v>49</v>
      </c>
      <c r="E72" s="35" t="s">
        <v>656</v>
      </c>
    </row>
    <row r="73" spans="1:5" ht="12.75">
      <c r="A73" s="36" t="s">
        <v>51</v>
      </c>
      <c r="E73" s="37" t="s">
        <v>1390</v>
      </c>
    </row>
    <row r="74" spans="1:5" ht="369.75">
      <c r="A74" t="s">
        <v>53</v>
      </c>
      <c r="E74" s="35" t="s">
        <v>658</v>
      </c>
    </row>
    <row r="75" spans="1:16" ht="12.75">
      <c r="A75" s="25" t="s">
        <v>44</v>
      </c>
      <c s="29" t="s">
        <v>116</v>
      </c>
      <c s="29" t="s">
        <v>660</v>
      </c>
      <c s="25" t="s">
        <v>46</v>
      </c>
      <c s="30" t="s">
        <v>661</v>
      </c>
      <c s="31" t="s">
        <v>256</v>
      </c>
      <c s="32">
        <v>1.1</v>
      </c>
      <c s="33">
        <v>0</v>
      </c>
      <c s="33">
        <f>ROUND(ROUND(H75,2)*ROUND(G75,3),2)</f>
      </c>
      <c r="O75">
        <f>(I75*21)/100</f>
      </c>
      <c t="s">
        <v>22</v>
      </c>
    </row>
    <row r="76" spans="1:5" ht="12.75">
      <c r="A76" s="34" t="s">
        <v>49</v>
      </c>
      <c r="E76" s="35" t="s">
        <v>1391</v>
      </c>
    </row>
    <row r="77" spans="1:5" ht="12.75">
      <c r="A77" s="36" t="s">
        <v>51</v>
      </c>
      <c r="E77" s="37" t="s">
        <v>1392</v>
      </c>
    </row>
    <row r="78" spans="1:5" ht="369.75">
      <c r="A78" t="s">
        <v>53</v>
      </c>
      <c r="E78" s="35" t="s">
        <v>658</v>
      </c>
    </row>
    <row r="79" spans="1:18" ht="12.75" customHeight="1">
      <c r="A79" s="6" t="s">
        <v>42</v>
      </c>
      <c s="6"/>
      <c s="40" t="s">
        <v>32</v>
      </c>
      <c s="6"/>
      <c s="27" t="s">
        <v>698</v>
      </c>
      <c s="6"/>
      <c s="6"/>
      <c s="6"/>
      <c s="41">
        <f>0+Q79</f>
      </c>
      <c r="O79">
        <f>0+R79</f>
      </c>
      <c r="Q79">
        <f>0+I80+I84+I88</f>
      </c>
      <c>
        <f>0+O80+O84+O88</f>
      </c>
    </row>
    <row r="80" spans="1:16" ht="12.75">
      <c r="A80" s="25" t="s">
        <v>44</v>
      </c>
      <c s="29" t="s">
        <v>121</v>
      </c>
      <c s="29" t="s">
        <v>706</v>
      </c>
      <c s="25" t="s">
        <v>46</v>
      </c>
      <c s="30" t="s">
        <v>707</v>
      </c>
      <c s="31" t="s">
        <v>256</v>
      </c>
      <c s="32">
        <v>1.5</v>
      </c>
      <c s="33">
        <v>0</v>
      </c>
      <c s="33">
        <f>ROUND(ROUND(H80,2)*ROUND(G80,3),2)</f>
      </c>
      <c r="O80">
        <f>(I80*21)/100</f>
      </c>
      <c t="s">
        <v>22</v>
      </c>
    </row>
    <row r="81" spans="1:5" ht="25.5">
      <c r="A81" s="34" t="s">
        <v>49</v>
      </c>
      <c r="E81" s="35" t="s">
        <v>708</v>
      </c>
    </row>
    <row r="82" spans="1:5" ht="12.75">
      <c r="A82" s="36" t="s">
        <v>51</v>
      </c>
      <c r="E82" s="37" t="s">
        <v>1393</v>
      </c>
    </row>
    <row r="83" spans="1:5" ht="369.75">
      <c r="A83" t="s">
        <v>53</v>
      </c>
      <c r="E83" s="35" t="s">
        <v>704</v>
      </c>
    </row>
    <row r="84" spans="1:16" ht="12.75">
      <c r="A84" s="25" t="s">
        <v>44</v>
      </c>
      <c s="29" t="s">
        <v>123</v>
      </c>
      <c s="29" t="s">
        <v>711</v>
      </c>
      <c s="25" t="s">
        <v>46</v>
      </c>
      <c s="30" t="s">
        <v>712</v>
      </c>
      <c s="31" t="s">
        <v>256</v>
      </c>
      <c s="32">
        <v>2.04</v>
      </c>
      <c s="33">
        <v>0</v>
      </c>
      <c s="33">
        <f>ROUND(ROUND(H84,2)*ROUND(G84,3),2)</f>
      </c>
      <c r="O84">
        <f>(I84*21)/100</f>
      </c>
      <c t="s">
        <v>22</v>
      </c>
    </row>
    <row r="85" spans="1:5" ht="51">
      <c r="A85" s="34" t="s">
        <v>49</v>
      </c>
      <c r="E85" s="35" t="s">
        <v>1394</v>
      </c>
    </row>
    <row r="86" spans="1:5" ht="12.75">
      <c r="A86" s="36" t="s">
        <v>51</v>
      </c>
      <c r="E86" s="37" t="s">
        <v>1395</v>
      </c>
    </row>
    <row r="87" spans="1:5" ht="38.25">
      <c r="A87" t="s">
        <v>53</v>
      </c>
      <c r="E87" s="35" t="s">
        <v>632</v>
      </c>
    </row>
    <row r="88" spans="1:16" ht="12.75">
      <c r="A88" s="25" t="s">
        <v>44</v>
      </c>
      <c s="29" t="s">
        <v>129</v>
      </c>
      <c s="29" t="s">
        <v>716</v>
      </c>
      <c s="25" t="s">
        <v>46</v>
      </c>
      <c s="30" t="s">
        <v>717</v>
      </c>
      <c s="31" t="s">
        <v>256</v>
      </c>
      <c s="32">
        <v>3</v>
      </c>
      <c s="33">
        <v>0</v>
      </c>
      <c s="33">
        <f>ROUND(ROUND(H88,2)*ROUND(G88,3),2)</f>
      </c>
      <c r="O88">
        <f>(I88*21)/100</f>
      </c>
      <c t="s">
        <v>22</v>
      </c>
    </row>
    <row r="89" spans="1:5" ht="38.25">
      <c r="A89" s="34" t="s">
        <v>49</v>
      </c>
      <c r="E89" s="35" t="s">
        <v>1396</v>
      </c>
    </row>
    <row r="90" spans="1:5" ht="12.75">
      <c r="A90" s="36" t="s">
        <v>51</v>
      </c>
      <c r="E90" s="37" t="s">
        <v>1397</v>
      </c>
    </row>
    <row r="91" spans="1:5" ht="102">
      <c r="A91" t="s">
        <v>53</v>
      </c>
      <c r="E91" s="35" t="s">
        <v>720</v>
      </c>
    </row>
    <row r="92" spans="1:18" ht="12.75" customHeight="1">
      <c r="A92" s="6" t="s">
        <v>42</v>
      </c>
      <c s="6"/>
      <c s="40" t="s">
        <v>34</v>
      </c>
      <c s="6"/>
      <c s="27" t="s">
        <v>378</v>
      </c>
      <c s="6"/>
      <c s="6"/>
      <c s="6"/>
      <c s="41">
        <f>0+Q92</f>
      </c>
      <c r="O92">
        <f>0+R92</f>
      </c>
      <c r="Q92">
        <f>0+I93+I97+I101</f>
      </c>
      <c>
        <f>0+O93+O97+O101</f>
      </c>
    </row>
    <row r="93" spans="1:16" ht="12.75">
      <c r="A93" s="25" t="s">
        <v>44</v>
      </c>
      <c s="29" t="s">
        <v>133</v>
      </c>
      <c s="29" t="s">
        <v>379</v>
      </c>
      <c s="25" t="s">
        <v>46</v>
      </c>
      <c s="30" t="s">
        <v>380</v>
      </c>
      <c s="31" t="s">
        <v>173</v>
      </c>
      <c s="32">
        <v>152</v>
      </c>
      <c s="33">
        <v>0</v>
      </c>
      <c s="33">
        <f>ROUND(ROUND(H93,2)*ROUND(G93,3),2)</f>
      </c>
      <c r="O93">
        <f>(I93*21)/100</f>
      </c>
      <c t="s">
        <v>22</v>
      </c>
    </row>
    <row r="94" spans="1:5" ht="25.5">
      <c r="A94" s="34" t="s">
        <v>49</v>
      </c>
      <c r="E94" s="35" t="s">
        <v>1398</v>
      </c>
    </row>
    <row r="95" spans="1:5" ht="12.75">
      <c r="A95" s="36" t="s">
        <v>51</v>
      </c>
      <c r="E95" s="37" t="s">
        <v>1399</v>
      </c>
    </row>
    <row r="96" spans="1:5" ht="51">
      <c r="A96" t="s">
        <v>53</v>
      </c>
      <c r="E96" s="35" t="s">
        <v>382</v>
      </c>
    </row>
    <row r="97" spans="1:16" ht="12.75">
      <c r="A97" s="25" t="s">
        <v>44</v>
      </c>
      <c s="29" t="s">
        <v>135</v>
      </c>
      <c s="29" t="s">
        <v>1264</v>
      </c>
      <c s="25" t="s">
        <v>46</v>
      </c>
      <c s="30" t="s">
        <v>1265</v>
      </c>
      <c s="31" t="s">
        <v>173</v>
      </c>
      <c s="32">
        <v>150</v>
      </c>
      <c s="33">
        <v>0</v>
      </c>
      <c s="33">
        <f>ROUND(ROUND(H97,2)*ROUND(G97,3),2)</f>
      </c>
      <c r="O97">
        <f>(I97*21)/100</f>
      </c>
      <c t="s">
        <v>22</v>
      </c>
    </row>
    <row r="98" spans="1:5" ht="38.25">
      <c r="A98" s="34" t="s">
        <v>49</v>
      </c>
      <c r="E98" s="35" t="s">
        <v>1400</v>
      </c>
    </row>
    <row r="99" spans="1:5" ht="12.75">
      <c r="A99" s="36" t="s">
        <v>51</v>
      </c>
      <c r="E99" s="37" t="s">
        <v>1401</v>
      </c>
    </row>
    <row r="100" spans="1:5" ht="153">
      <c r="A100" t="s">
        <v>53</v>
      </c>
      <c r="E100" s="35" t="s">
        <v>791</v>
      </c>
    </row>
    <row r="101" spans="1:16" ht="25.5">
      <c r="A101" s="25" t="s">
        <v>44</v>
      </c>
      <c s="29" t="s">
        <v>139</v>
      </c>
      <c s="29" t="s">
        <v>1402</v>
      </c>
      <c s="25" t="s">
        <v>46</v>
      </c>
      <c s="30" t="s">
        <v>1403</v>
      </c>
      <c s="31" t="s">
        <v>173</v>
      </c>
      <c s="32">
        <v>2</v>
      </c>
      <c s="33">
        <v>0</v>
      </c>
      <c s="33">
        <f>ROUND(ROUND(H101,2)*ROUND(G101,3),2)</f>
      </c>
      <c r="O101">
        <f>(I101*21)/100</f>
      </c>
      <c t="s">
        <v>22</v>
      </c>
    </row>
    <row r="102" spans="1:5" ht="38.25">
      <c r="A102" s="34" t="s">
        <v>49</v>
      </c>
      <c r="E102" s="35" t="s">
        <v>1400</v>
      </c>
    </row>
    <row r="103" spans="1:5" ht="12.75">
      <c r="A103" s="36" t="s">
        <v>51</v>
      </c>
      <c r="E103" s="37" t="s">
        <v>1200</v>
      </c>
    </row>
    <row r="104" spans="1:5" ht="153">
      <c r="A104" t="s">
        <v>53</v>
      </c>
      <c r="E104" s="35" t="s">
        <v>791</v>
      </c>
    </row>
    <row r="105" spans="1:18" ht="12.75" customHeight="1">
      <c r="A105" s="6" t="s">
        <v>42</v>
      </c>
      <c s="6"/>
      <c s="40" t="s">
        <v>77</v>
      </c>
      <c s="6"/>
      <c s="27" t="s">
        <v>804</v>
      </c>
      <c s="6"/>
      <c s="6"/>
      <c s="6"/>
      <c s="41">
        <f>0+Q105</f>
      </c>
      <c r="O105">
        <f>0+R105</f>
      </c>
      <c r="Q105">
        <f>0+I106+I110</f>
      </c>
      <c>
        <f>0+O106+O110</f>
      </c>
    </row>
    <row r="106" spans="1:16" ht="12.75">
      <c r="A106" s="25" t="s">
        <v>44</v>
      </c>
      <c s="29" t="s">
        <v>143</v>
      </c>
      <c s="29" t="s">
        <v>812</v>
      </c>
      <c s="25" t="s">
        <v>46</v>
      </c>
      <c s="30" t="s">
        <v>813</v>
      </c>
      <c s="31" t="s">
        <v>415</v>
      </c>
      <c s="32">
        <v>2</v>
      </c>
      <c s="33">
        <v>0</v>
      </c>
      <c s="33">
        <f>ROUND(ROUND(H106,2)*ROUND(G106,3),2)</f>
      </c>
      <c r="O106">
        <f>(I106*21)/100</f>
      </c>
      <c t="s">
        <v>22</v>
      </c>
    </row>
    <row r="107" spans="1:5" ht="51">
      <c r="A107" s="34" t="s">
        <v>49</v>
      </c>
      <c r="E107" s="35" t="s">
        <v>1404</v>
      </c>
    </row>
    <row r="108" spans="1:5" ht="12.75">
      <c r="A108" s="36" t="s">
        <v>51</v>
      </c>
      <c r="E108" s="37" t="s">
        <v>184</v>
      </c>
    </row>
    <row r="109" spans="1:5" ht="255">
      <c r="A109" t="s">
        <v>53</v>
      </c>
      <c r="E109" s="35" t="s">
        <v>816</v>
      </c>
    </row>
    <row r="110" spans="1:16" ht="12.75">
      <c r="A110" s="25" t="s">
        <v>44</v>
      </c>
      <c s="29" t="s">
        <v>147</v>
      </c>
      <c s="29" t="s">
        <v>1405</v>
      </c>
      <c s="25" t="s">
        <v>46</v>
      </c>
      <c s="30" t="s">
        <v>1406</v>
      </c>
      <c s="31" t="s">
        <v>221</v>
      </c>
      <c s="32">
        <v>1</v>
      </c>
      <c s="33">
        <v>0</v>
      </c>
      <c s="33">
        <f>ROUND(ROUND(H110,2)*ROUND(G110,3),2)</f>
      </c>
      <c r="O110">
        <f>(I110*21)/100</f>
      </c>
      <c t="s">
        <v>22</v>
      </c>
    </row>
    <row r="111" spans="1:5" ht="38.25">
      <c r="A111" s="34" t="s">
        <v>49</v>
      </c>
      <c r="E111" s="35" t="s">
        <v>838</v>
      </c>
    </row>
    <row r="112" spans="1:5" ht="12.75">
      <c r="A112" s="36" t="s">
        <v>51</v>
      </c>
      <c r="E112" s="37" t="s">
        <v>62</v>
      </c>
    </row>
    <row r="113" spans="1:5" ht="25.5">
      <c r="A113" t="s">
        <v>53</v>
      </c>
      <c r="E113" s="35" t="s">
        <v>839</v>
      </c>
    </row>
    <row r="114" spans="1:18" ht="12.75" customHeight="1">
      <c r="A114" s="6" t="s">
        <v>42</v>
      </c>
      <c s="6"/>
      <c s="40" t="s">
        <v>39</v>
      </c>
      <c s="6"/>
      <c s="27" t="s">
        <v>488</v>
      </c>
      <c s="6"/>
      <c s="6"/>
      <c s="6"/>
      <c s="41">
        <f>0+Q114</f>
      </c>
      <c r="O114">
        <f>0+R114</f>
      </c>
      <c r="Q114">
        <f>0+I115+I119+I123+I127+I131</f>
      </c>
      <c>
        <f>0+O115+O119+O123+O127+O131</f>
      </c>
    </row>
    <row r="115" spans="1:16" ht="12.75">
      <c r="A115" s="25" t="s">
        <v>44</v>
      </c>
      <c s="29" t="s">
        <v>151</v>
      </c>
      <c s="29" t="s">
        <v>1407</v>
      </c>
      <c s="25" t="s">
        <v>46</v>
      </c>
      <c s="30" t="s">
        <v>1408</v>
      </c>
      <c s="31" t="s">
        <v>415</v>
      </c>
      <c s="32">
        <v>102</v>
      </c>
      <c s="33">
        <v>0</v>
      </c>
      <c s="33">
        <f>ROUND(ROUND(H115,2)*ROUND(G115,3),2)</f>
      </c>
      <c r="O115">
        <f>(I115*21)/100</f>
      </c>
      <c t="s">
        <v>22</v>
      </c>
    </row>
    <row r="116" spans="1:5" ht="38.25">
      <c r="A116" s="34" t="s">
        <v>49</v>
      </c>
      <c r="E116" s="35" t="s">
        <v>1409</v>
      </c>
    </row>
    <row r="117" spans="1:5" ht="12.75">
      <c r="A117" s="36" t="s">
        <v>51</v>
      </c>
      <c r="E117" s="37" t="s">
        <v>1410</v>
      </c>
    </row>
    <row r="118" spans="1:5" ht="51">
      <c r="A118" t="s">
        <v>53</v>
      </c>
      <c r="E118" s="35" t="s">
        <v>1190</v>
      </c>
    </row>
    <row r="119" spans="1:16" ht="12.75">
      <c r="A119" s="25" t="s">
        <v>44</v>
      </c>
      <c s="29" t="s">
        <v>155</v>
      </c>
      <c s="29" t="s">
        <v>1186</v>
      </c>
      <c s="25" t="s">
        <v>46</v>
      </c>
      <c s="30" t="s">
        <v>1187</v>
      </c>
      <c s="31" t="s">
        <v>415</v>
      </c>
      <c s="32">
        <v>4</v>
      </c>
      <c s="33">
        <v>0</v>
      </c>
      <c s="33">
        <f>ROUND(ROUND(H119,2)*ROUND(G119,3),2)</f>
      </c>
      <c r="O119">
        <f>(I119*21)/100</f>
      </c>
      <c t="s">
        <v>22</v>
      </c>
    </row>
    <row r="120" spans="1:5" ht="38.25">
      <c r="A120" s="34" t="s">
        <v>49</v>
      </c>
      <c r="E120" s="35" t="s">
        <v>1411</v>
      </c>
    </row>
    <row r="121" spans="1:5" ht="12.75">
      <c r="A121" s="36" t="s">
        <v>51</v>
      </c>
      <c r="E121" s="37" t="s">
        <v>1412</v>
      </c>
    </row>
    <row r="122" spans="1:5" ht="51">
      <c r="A122" t="s">
        <v>53</v>
      </c>
      <c r="E122" s="35" t="s">
        <v>1190</v>
      </c>
    </row>
    <row r="123" spans="1:16" ht="12.75">
      <c r="A123" s="25" t="s">
        <v>44</v>
      </c>
      <c s="29" t="s">
        <v>161</v>
      </c>
      <c s="29" t="s">
        <v>1121</v>
      </c>
      <c s="25" t="s">
        <v>46</v>
      </c>
      <c s="30" t="s">
        <v>1122</v>
      </c>
      <c s="31" t="s">
        <v>415</v>
      </c>
      <c s="32">
        <v>6</v>
      </c>
      <c s="33">
        <v>0</v>
      </c>
      <c s="33">
        <f>ROUND(ROUND(H123,2)*ROUND(G123,3),2)</f>
      </c>
      <c r="O123">
        <f>(I123*21)/100</f>
      </c>
      <c t="s">
        <v>22</v>
      </c>
    </row>
    <row r="124" spans="1:5" ht="25.5">
      <c r="A124" s="34" t="s">
        <v>49</v>
      </c>
      <c r="E124" s="35" t="s">
        <v>1123</v>
      </c>
    </row>
    <row r="125" spans="1:5" ht="12.75">
      <c r="A125" s="36" t="s">
        <v>51</v>
      </c>
      <c r="E125" s="37" t="s">
        <v>1413</v>
      </c>
    </row>
    <row r="126" spans="1:5" ht="63.75">
      <c r="A126" t="s">
        <v>53</v>
      </c>
      <c r="E126" s="35" t="s">
        <v>905</v>
      </c>
    </row>
    <row r="127" spans="1:16" ht="12.75">
      <c r="A127" s="25" t="s">
        <v>44</v>
      </c>
      <c s="29" t="s">
        <v>168</v>
      </c>
      <c s="29" t="s">
        <v>1414</v>
      </c>
      <c s="25" t="s">
        <v>46</v>
      </c>
      <c s="30" t="s">
        <v>1415</v>
      </c>
      <c s="31" t="s">
        <v>415</v>
      </c>
      <c s="32">
        <v>62</v>
      </c>
      <c s="33">
        <v>0</v>
      </c>
      <c s="33">
        <f>ROUND(ROUND(H127,2)*ROUND(G127,3),2)</f>
      </c>
      <c r="O127">
        <f>(I127*21)/100</f>
      </c>
      <c t="s">
        <v>22</v>
      </c>
    </row>
    <row r="128" spans="1:5" ht="51">
      <c r="A128" s="34" t="s">
        <v>49</v>
      </c>
      <c r="E128" s="35" t="s">
        <v>1416</v>
      </c>
    </row>
    <row r="129" spans="1:5" ht="25.5">
      <c r="A129" s="36" t="s">
        <v>51</v>
      </c>
      <c r="E129" s="37" t="s">
        <v>1417</v>
      </c>
    </row>
    <row r="130" spans="1:5" ht="89.25">
      <c r="A130" t="s">
        <v>53</v>
      </c>
      <c r="E130" s="35" t="s">
        <v>943</v>
      </c>
    </row>
    <row r="131" spans="1:16" ht="12.75">
      <c r="A131" s="25" t="s">
        <v>44</v>
      </c>
      <c s="29" t="s">
        <v>170</v>
      </c>
      <c s="29" t="s">
        <v>1418</v>
      </c>
      <c s="25" t="s">
        <v>46</v>
      </c>
      <c s="30" t="s">
        <v>1419</v>
      </c>
      <c s="31" t="s">
        <v>415</v>
      </c>
      <c s="32">
        <v>26</v>
      </c>
      <c s="33">
        <v>0</v>
      </c>
      <c s="33">
        <f>ROUND(ROUND(H131,2)*ROUND(G131,3),2)</f>
      </c>
      <c r="O131">
        <f>(I131*21)/100</f>
      </c>
      <c t="s">
        <v>22</v>
      </c>
    </row>
    <row r="132" spans="1:5" ht="38.25">
      <c r="A132" s="34" t="s">
        <v>49</v>
      </c>
      <c r="E132" s="35" t="s">
        <v>1420</v>
      </c>
    </row>
    <row r="133" spans="1:5" ht="12.75">
      <c r="A133" s="36" t="s">
        <v>51</v>
      </c>
      <c r="E133" s="37" t="s">
        <v>1421</v>
      </c>
    </row>
    <row r="134" spans="1:5" ht="76.5">
      <c r="A134" t="s">
        <v>53</v>
      </c>
      <c r="E134" s="35" t="s">
        <v>1276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0+O8+O13+O74+O91+O104+O133</f>
      </c>
      <c t="s">
        <v>21</v>
      </c>
    </row>
    <row r="3" spans="1:16" ht="15" customHeight="1">
      <c r="A3" t="s">
        <v>11</v>
      </c>
      <c s="12" t="s">
        <v>13</v>
      </c>
      <c s="13" t="s">
        <v>14</v>
      </c>
      <c s="1"/>
      <c s="14" t="s">
        <v>15</v>
      </c>
      <c s="1"/>
      <c s="9"/>
      <c s="8" t="s">
        <v>1422</v>
      </c>
      <c s="38">
        <f>0+I8+I13+I74+I91+I104+I133</f>
      </c>
      <c r="O3" t="s">
        <v>18</v>
      </c>
      <c t="s">
        <v>22</v>
      </c>
    </row>
    <row r="4" spans="1:16" ht="15" customHeight="1">
      <c r="A4" t="s">
        <v>16</v>
      </c>
      <c s="16" t="s">
        <v>17</v>
      </c>
      <c s="17" t="s">
        <v>1422</v>
      </c>
      <c s="6"/>
      <c s="18" t="s">
        <v>1423</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f>
      </c>
      <c>
        <f>0+O9</f>
      </c>
    </row>
    <row r="9" spans="1:16" ht="25.5">
      <c r="A9" s="25" t="s">
        <v>44</v>
      </c>
      <c s="29" t="s">
        <v>28</v>
      </c>
      <c s="29" t="s">
        <v>298</v>
      </c>
      <c s="25" t="s">
        <v>46</v>
      </c>
      <c s="30" t="s">
        <v>513</v>
      </c>
      <c s="31" t="s">
        <v>300</v>
      </c>
      <c s="32">
        <v>4909.364</v>
      </c>
      <c s="33">
        <v>0</v>
      </c>
      <c s="33">
        <f>ROUND(ROUND(H9,2)*ROUND(G9,3),2)</f>
      </c>
      <c r="O9">
        <f>(I9*21)/100</f>
      </c>
      <c t="s">
        <v>22</v>
      </c>
    </row>
    <row r="10" spans="1:5" ht="12.75">
      <c r="A10" s="34" t="s">
        <v>49</v>
      </c>
      <c r="E10" s="35" t="s">
        <v>46</v>
      </c>
    </row>
    <row r="11" spans="1:5" ht="63.75">
      <c r="A11" s="36" t="s">
        <v>51</v>
      </c>
      <c r="E11" s="37" t="s">
        <v>1424</v>
      </c>
    </row>
    <row r="12" spans="1:5" ht="140.25">
      <c r="A12" t="s">
        <v>53</v>
      </c>
      <c r="E12" s="35" t="s">
        <v>302</v>
      </c>
    </row>
    <row r="13" spans="1:18" ht="12.75" customHeight="1">
      <c r="A13" s="6" t="s">
        <v>42</v>
      </c>
      <c s="6"/>
      <c s="40" t="s">
        <v>28</v>
      </c>
      <c s="6"/>
      <c s="27" t="s">
        <v>198</v>
      </c>
      <c s="6"/>
      <c s="6"/>
      <c s="6"/>
      <c s="41">
        <f>0+Q13</f>
      </c>
      <c r="O13">
        <f>0+R13</f>
      </c>
      <c r="Q13">
        <f>0+I14+I18+I22+I26+I30+I34+I38+I42+I46+I50+I54+I58+I62+I66+I70</f>
      </c>
      <c>
        <f>0+O14+O18+O22+O26+O30+O34+O38+O42+O46+O50+O54+O58+O62+O66+O70</f>
      </c>
    </row>
    <row r="14" spans="1:16" ht="12.75">
      <c r="A14" s="25" t="s">
        <v>44</v>
      </c>
      <c s="29" t="s">
        <v>22</v>
      </c>
      <c s="29" t="s">
        <v>303</v>
      </c>
      <c s="25" t="s">
        <v>46</v>
      </c>
      <c s="30" t="s">
        <v>304</v>
      </c>
      <c s="31" t="s">
        <v>173</v>
      </c>
      <c s="32">
        <v>874.8</v>
      </c>
      <c s="33">
        <v>0</v>
      </c>
      <c s="33">
        <f>ROUND(ROUND(H14,2)*ROUND(G14,3),2)</f>
      </c>
      <c r="O14">
        <f>(I14*21)/100</f>
      </c>
      <c t="s">
        <v>22</v>
      </c>
    </row>
    <row r="15" spans="1:5" ht="51">
      <c r="A15" s="34" t="s">
        <v>49</v>
      </c>
      <c r="E15" s="35" t="s">
        <v>520</v>
      </c>
    </row>
    <row r="16" spans="1:5" ht="12.75">
      <c r="A16" s="36" t="s">
        <v>51</v>
      </c>
      <c r="E16" s="37" t="s">
        <v>1425</v>
      </c>
    </row>
    <row r="17" spans="1:5" ht="12.75">
      <c r="A17" t="s">
        <v>53</v>
      </c>
      <c r="E17" s="35" t="s">
        <v>307</v>
      </c>
    </row>
    <row r="18" spans="1:16" ht="12.75">
      <c r="A18" s="25" t="s">
        <v>44</v>
      </c>
      <c s="29" t="s">
        <v>21</v>
      </c>
      <c s="29" t="s">
        <v>317</v>
      </c>
      <c s="25" t="s">
        <v>46</v>
      </c>
      <c s="30" t="s">
        <v>318</v>
      </c>
      <c s="31" t="s">
        <v>256</v>
      </c>
      <c s="32">
        <v>2213</v>
      </c>
      <c s="33">
        <v>0</v>
      </c>
      <c s="33">
        <f>ROUND(ROUND(H18,2)*ROUND(G18,3),2)</f>
      </c>
      <c r="O18">
        <f>(I18*21)/100</f>
      </c>
      <c t="s">
        <v>22</v>
      </c>
    </row>
    <row r="19" spans="1:5" ht="51">
      <c r="A19" s="34" t="s">
        <v>49</v>
      </c>
      <c r="E19" s="35" t="s">
        <v>547</v>
      </c>
    </row>
    <row r="20" spans="1:5" ht="12.75">
      <c r="A20" s="36" t="s">
        <v>51</v>
      </c>
      <c r="E20" s="37" t="s">
        <v>1426</v>
      </c>
    </row>
    <row r="21" spans="1:5" ht="369.75">
      <c r="A21" t="s">
        <v>53</v>
      </c>
      <c r="E21" s="35" t="s">
        <v>321</v>
      </c>
    </row>
    <row r="22" spans="1:16" ht="12.75">
      <c r="A22" s="25" t="s">
        <v>44</v>
      </c>
      <c s="29" t="s">
        <v>32</v>
      </c>
      <c s="29" t="s">
        <v>264</v>
      </c>
      <c s="25" t="s">
        <v>83</v>
      </c>
      <c s="30" t="s">
        <v>265</v>
      </c>
      <c s="31" t="s">
        <v>256</v>
      </c>
      <c s="32">
        <v>1050.12</v>
      </c>
      <c s="33">
        <v>0</v>
      </c>
      <c s="33">
        <f>ROUND(ROUND(H22,2)*ROUND(G22,3),2)</f>
      </c>
      <c r="O22">
        <f>(I22*21)/100</f>
      </c>
      <c t="s">
        <v>22</v>
      </c>
    </row>
    <row r="23" spans="1:5" ht="12.75">
      <c r="A23" s="34" t="s">
        <v>49</v>
      </c>
      <c r="E23" s="35" t="s">
        <v>421</v>
      </c>
    </row>
    <row r="24" spans="1:5" ht="51">
      <c r="A24" s="36" t="s">
        <v>51</v>
      </c>
      <c r="E24" s="37" t="s">
        <v>1427</v>
      </c>
    </row>
    <row r="25" spans="1:5" ht="306">
      <c r="A25" t="s">
        <v>53</v>
      </c>
      <c r="E25" s="35" t="s">
        <v>268</v>
      </c>
    </row>
    <row r="26" spans="1:16" ht="12.75">
      <c r="A26" s="25" t="s">
        <v>44</v>
      </c>
      <c s="29" t="s">
        <v>34</v>
      </c>
      <c s="29" t="s">
        <v>264</v>
      </c>
      <c s="25" t="s">
        <v>86</v>
      </c>
      <c s="30" t="s">
        <v>265</v>
      </c>
      <c s="31" t="s">
        <v>256</v>
      </c>
      <c s="32">
        <v>93</v>
      </c>
      <c s="33">
        <v>0</v>
      </c>
      <c s="33">
        <f>ROUND(ROUND(H26,2)*ROUND(G26,3),2)</f>
      </c>
      <c r="O26">
        <f>(I26*21)/100</f>
      </c>
      <c t="s">
        <v>22</v>
      </c>
    </row>
    <row r="27" spans="1:5" ht="25.5">
      <c r="A27" s="34" t="s">
        <v>49</v>
      </c>
      <c r="E27" s="35" t="s">
        <v>554</v>
      </c>
    </row>
    <row r="28" spans="1:5" ht="38.25">
      <c r="A28" s="36" t="s">
        <v>51</v>
      </c>
      <c r="E28" s="37" t="s">
        <v>1428</v>
      </c>
    </row>
    <row r="29" spans="1:5" ht="306">
      <c r="A29" t="s">
        <v>53</v>
      </c>
      <c r="E29" s="35" t="s">
        <v>268</v>
      </c>
    </row>
    <row r="30" spans="1:16" ht="12.75">
      <c r="A30" s="25" t="s">
        <v>44</v>
      </c>
      <c s="29" t="s">
        <v>36</v>
      </c>
      <c s="29" t="s">
        <v>567</v>
      </c>
      <c s="25" t="s">
        <v>46</v>
      </c>
      <c s="30" t="s">
        <v>568</v>
      </c>
      <c s="31" t="s">
        <v>256</v>
      </c>
      <c s="32">
        <v>190.456</v>
      </c>
      <c s="33">
        <v>0</v>
      </c>
      <c s="33">
        <f>ROUND(ROUND(H30,2)*ROUND(G30,3),2)</f>
      </c>
      <c r="O30">
        <f>(I30*21)/100</f>
      </c>
      <c t="s">
        <v>22</v>
      </c>
    </row>
    <row r="31" spans="1:5" ht="25.5">
      <c r="A31" s="34" t="s">
        <v>49</v>
      </c>
      <c r="E31" s="35" t="s">
        <v>569</v>
      </c>
    </row>
    <row r="32" spans="1:5" ht="76.5">
      <c r="A32" s="36" t="s">
        <v>51</v>
      </c>
      <c r="E32" s="37" t="s">
        <v>1429</v>
      </c>
    </row>
    <row r="33" spans="1:5" ht="318.75">
      <c r="A33" t="s">
        <v>53</v>
      </c>
      <c r="E33" s="35" t="s">
        <v>571</v>
      </c>
    </row>
    <row r="34" spans="1:16" ht="12.75">
      <c r="A34" s="25" t="s">
        <v>44</v>
      </c>
      <c s="29" t="s">
        <v>73</v>
      </c>
      <c s="29" t="s">
        <v>572</v>
      </c>
      <c s="25" t="s">
        <v>46</v>
      </c>
      <c s="30" t="s">
        <v>573</v>
      </c>
      <c s="31" t="s">
        <v>256</v>
      </c>
      <c s="32">
        <v>49.2</v>
      </c>
      <c s="33">
        <v>0</v>
      </c>
      <c s="33">
        <f>ROUND(ROUND(H34,2)*ROUND(G34,3),2)</f>
      </c>
      <c r="O34">
        <f>(I34*21)/100</f>
      </c>
      <c t="s">
        <v>22</v>
      </c>
    </row>
    <row r="35" spans="1:5" ht="38.25">
      <c r="A35" s="34" t="s">
        <v>49</v>
      </c>
      <c r="E35" s="35" t="s">
        <v>1372</v>
      </c>
    </row>
    <row r="36" spans="1:5" ht="12.75">
      <c r="A36" s="36" t="s">
        <v>51</v>
      </c>
      <c r="E36" s="37" t="s">
        <v>1430</v>
      </c>
    </row>
    <row r="37" spans="1:5" ht="318.75">
      <c r="A37" t="s">
        <v>53</v>
      </c>
      <c r="E37" s="35" t="s">
        <v>571</v>
      </c>
    </row>
    <row r="38" spans="1:16" ht="12.75">
      <c r="A38" s="25" t="s">
        <v>44</v>
      </c>
      <c s="29" t="s">
        <v>77</v>
      </c>
      <c s="29" t="s">
        <v>576</v>
      </c>
      <c s="25" t="s">
        <v>46</v>
      </c>
      <c s="30" t="s">
        <v>577</v>
      </c>
      <c s="31" t="s">
        <v>256</v>
      </c>
      <c s="32">
        <v>249</v>
      </c>
      <c s="33">
        <v>0</v>
      </c>
      <c s="33">
        <f>ROUND(ROUND(H38,2)*ROUND(G38,3),2)</f>
      </c>
      <c r="O38">
        <f>(I38*21)/100</f>
      </c>
      <c t="s">
        <v>22</v>
      </c>
    </row>
    <row r="39" spans="1:5" ht="140.25">
      <c r="A39" s="34" t="s">
        <v>49</v>
      </c>
      <c r="E39" s="35" t="s">
        <v>1067</v>
      </c>
    </row>
    <row r="40" spans="1:5" ht="25.5">
      <c r="A40" s="36" t="s">
        <v>51</v>
      </c>
      <c r="E40" s="37" t="s">
        <v>1431</v>
      </c>
    </row>
    <row r="41" spans="1:5" ht="267.75">
      <c r="A41" t="s">
        <v>53</v>
      </c>
      <c r="E41" s="35" t="s">
        <v>357</v>
      </c>
    </row>
    <row r="42" spans="1:16" ht="12.75">
      <c r="A42" s="25" t="s">
        <v>44</v>
      </c>
      <c s="29" t="s">
        <v>39</v>
      </c>
      <c s="29" t="s">
        <v>277</v>
      </c>
      <c s="25" t="s">
        <v>46</v>
      </c>
      <c s="30" t="s">
        <v>278</v>
      </c>
      <c s="31" t="s">
        <v>256</v>
      </c>
      <c s="32">
        <v>2452.656</v>
      </c>
      <c s="33">
        <v>0</v>
      </c>
      <c s="33">
        <f>ROUND(ROUND(H42,2)*ROUND(G42,3),2)</f>
      </c>
      <c r="O42">
        <f>(I42*21)/100</f>
      </c>
      <c t="s">
        <v>22</v>
      </c>
    </row>
    <row r="43" spans="1:5" ht="12.75">
      <c r="A43" s="34" t="s">
        <v>49</v>
      </c>
      <c r="E43" s="35" t="s">
        <v>46</v>
      </c>
    </row>
    <row r="44" spans="1:5" ht="51">
      <c r="A44" s="36" t="s">
        <v>51</v>
      </c>
      <c r="E44" s="37" t="s">
        <v>1432</v>
      </c>
    </row>
    <row r="45" spans="1:5" ht="191.25">
      <c r="A45" t="s">
        <v>53</v>
      </c>
      <c r="E45" s="35" t="s">
        <v>281</v>
      </c>
    </row>
    <row r="46" spans="1:16" ht="12.75">
      <c r="A46" s="25" t="s">
        <v>44</v>
      </c>
      <c s="29" t="s">
        <v>41</v>
      </c>
      <c s="29" t="s">
        <v>353</v>
      </c>
      <c s="25" t="s">
        <v>46</v>
      </c>
      <c s="30" t="s">
        <v>354</v>
      </c>
      <c s="31" t="s">
        <v>256</v>
      </c>
      <c s="32">
        <v>750.68</v>
      </c>
      <c s="33">
        <v>0</v>
      </c>
      <c s="33">
        <f>ROUND(ROUND(H46,2)*ROUND(G46,3),2)</f>
      </c>
      <c r="O46">
        <f>(I46*21)/100</f>
      </c>
      <c t="s">
        <v>22</v>
      </c>
    </row>
    <row r="47" spans="1:5" ht="114.75">
      <c r="A47" s="34" t="s">
        <v>49</v>
      </c>
      <c r="E47" s="35" t="s">
        <v>1070</v>
      </c>
    </row>
    <row r="48" spans="1:5" ht="51">
      <c r="A48" s="36" t="s">
        <v>51</v>
      </c>
      <c r="E48" s="37" t="s">
        <v>1433</v>
      </c>
    </row>
    <row r="49" spans="1:5" ht="267.75">
      <c r="A49" t="s">
        <v>53</v>
      </c>
      <c r="E49" s="35" t="s">
        <v>357</v>
      </c>
    </row>
    <row r="50" spans="1:16" ht="12.75">
      <c r="A50" s="25" t="s">
        <v>44</v>
      </c>
      <c s="29" t="s">
        <v>88</v>
      </c>
      <c s="29" t="s">
        <v>427</v>
      </c>
      <c s="25" t="s">
        <v>46</v>
      </c>
      <c s="30" t="s">
        <v>428</v>
      </c>
      <c s="31" t="s">
        <v>256</v>
      </c>
      <c s="32">
        <v>50.44</v>
      </c>
      <c s="33">
        <v>0</v>
      </c>
      <c s="33">
        <f>ROUND(ROUND(H50,2)*ROUND(G50,3),2)</f>
      </c>
      <c r="O50">
        <f>(I50*21)/100</f>
      </c>
      <c t="s">
        <v>22</v>
      </c>
    </row>
    <row r="51" spans="1:5" ht="102">
      <c r="A51" s="34" t="s">
        <v>49</v>
      </c>
      <c r="E51" s="35" t="s">
        <v>591</v>
      </c>
    </row>
    <row r="52" spans="1:5" ht="51">
      <c r="A52" s="36" t="s">
        <v>51</v>
      </c>
      <c r="E52" s="37" t="s">
        <v>1434</v>
      </c>
    </row>
    <row r="53" spans="1:5" ht="242.25">
      <c r="A53" t="s">
        <v>53</v>
      </c>
      <c r="E53" s="35" t="s">
        <v>431</v>
      </c>
    </row>
    <row r="54" spans="1:16" ht="12.75">
      <c r="A54" s="25" t="s">
        <v>44</v>
      </c>
      <c s="29" t="s">
        <v>92</v>
      </c>
      <c s="29" t="s">
        <v>1377</v>
      </c>
      <c s="25" t="s">
        <v>46</v>
      </c>
      <c s="30" t="s">
        <v>1378</v>
      </c>
      <c s="31" t="s">
        <v>256</v>
      </c>
      <c s="32">
        <v>49.2</v>
      </c>
      <c s="33">
        <v>0</v>
      </c>
      <c s="33">
        <f>ROUND(ROUND(H54,2)*ROUND(G54,3),2)</f>
      </c>
      <c r="O54">
        <f>(I54*21)/100</f>
      </c>
      <c t="s">
        <v>22</v>
      </c>
    </row>
    <row r="55" spans="1:5" ht="25.5">
      <c r="A55" s="34" t="s">
        <v>49</v>
      </c>
      <c r="E55" s="35" t="s">
        <v>1379</v>
      </c>
    </row>
    <row r="56" spans="1:5" ht="12.75">
      <c r="A56" s="36" t="s">
        <v>51</v>
      </c>
      <c r="E56" s="37" t="s">
        <v>1430</v>
      </c>
    </row>
    <row r="57" spans="1:5" ht="229.5">
      <c r="A57" t="s">
        <v>53</v>
      </c>
      <c r="E57" s="35" t="s">
        <v>1380</v>
      </c>
    </row>
    <row r="58" spans="1:16" ht="12.75">
      <c r="A58" s="25" t="s">
        <v>44</v>
      </c>
      <c s="29" t="s">
        <v>97</v>
      </c>
      <c s="29" t="s">
        <v>595</v>
      </c>
      <c s="25" t="s">
        <v>46</v>
      </c>
      <c s="30" t="s">
        <v>596</v>
      </c>
      <c s="31" t="s">
        <v>256</v>
      </c>
      <c s="32">
        <v>68.928</v>
      </c>
      <c s="33">
        <v>0</v>
      </c>
      <c s="33">
        <f>ROUND(ROUND(H58,2)*ROUND(G58,3),2)</f>
      </c>
      <c r="O58">
        <f>(I58*21)/100</f>
      </c>
      <c t="s">
        <v>22</v>
      </c>
    </row>
    <row r="59" spans="1:5" ht="51">
      <c r="A59" s="34" t="s">
        <v>49</v>
      </c>
      <c r="E59" s="35" t="s">
        <v>1075</v>
      </c>
    </row>
    <row r="60" spans="1:5" ht="51">
      <c r="A60" s="36" t="s">
        <v>51</v>
      </c>
      <c r="E60" s="37" t="s">
        <v>1435</v>
      </c>
    </row>
    <row r="61" spans="1:5" ht="293.25">
      <c r="A61" t="s">
        <v>53</v>
      </c>
      <c r="E61" s="35" t="s">
        <v>599</v>
      </c>
    </row>
    <row r="62" spans="1:16" ht="12.75">
      <c r="A62" s="25" t="s">
        <v>44</v>
      </c>
      <c s="29" t="s">
        <v>102</v>
      </c>
      <c s="29" t="s">
        <v>363</v>
      </c>
      <c s="25" t="s">
        <v>46</v>
      </c>
      <c s="30" t="s">
        <v>364</v>
      </c>
      <c s="31" t="s">
        <v>173</v>
      </c>
      <c s="32">
        <v>1807.6</v>
      </c>
      <c s="33">
        <v>0</v>
      </c>
      <c s="33">
        <f>ROUND(ROUND(H62,2)*ROUND(G62,3),2)</f>
      </c>
      <c r="O62">
        <f>(I62*21)/100</f>
      </c>
      <c t="s">
        <v>22</v>
      </c>
    </row>
    <row r="63" spans="1:5" ht="12.75">
      <c r="A63" s="34" t="s">
        <v>49</v>
      </c>
      <c r="E63" s="35" t="s">
        <v>1077</v>
      </c>
    </row>
    <row r="64" spans="1:5" ht="51">
      <c r="A64" s="36" t="s">
        <v>51</v>
      </c>
      <c r="E64" s="37" t="s">
        <v>1436</v>
      </c>
    </row>
    <row r="65" spans="1:5" ht="25.5">
      <c r="A65" t="s">
        <v>53</v>
      </c>
      <c r="E65" s="35" t="s">
        <v>367</v>
      </c>
    </row>
    <row r="66" spans="1:16" ht="12.75">
      <c r="A66" s="25" t="s">
        <v>44</v>
      </c>
      <c s="29" t="s">
        <v>107</v>
      </c>
      <c s="29" t="s">
        <v>1437</v>
      </c>
      <c s="25" t="s">
        <v>46</v>
      </c>
      <c s="30" t="s">
        <v>1438</v>
      </c>
      <c s="31" t="s">
        <v>173</v>
      </c>
      <c s="32">
        <v>894</v>
      </c>
      <c s="33">
        <v>0</v>
      </c>
      <c s="33">
        <f>ROUND(ROUND(H66,2)*ROUND(G66,3),2)</f>
      </c>
      <c r="O66">
        <f>(I66*21)/100</f>
      </c>
      <c t="s">
        <v>22</v>
      </c>
    </row>
    <row r="67" spans="1:5" ht="25.5">
      <c r="A67" s="34" t="s">
        <v>49</v>
      </c>
      <c r="E67" s="35" t="s">
        <v>1439</v>
      </c>
    </row>
    <row r="68" spans="1:5" ht="25.5">
      <c r="A68" s="36" t="s">
        <v>51</v>
      </c>
      <c r="E68" s="37" t="s">
        <v>1440</v>
      </c>
    </row>
    <row r="69" spans="1:5" ht="38.25">
      <c r="A69" t="s">
        <v>53</v>
      </c>
      <c r="E69" s="35" t="s">
        <v>285</v>
      </c>
    </row>
    <row r="70" spans="1:16" ht="12.75">
      <c r="A70" s="25" t="s">
        <v>44</v>
      </c>
      <c s="29" t="s">
        <v>112</v>
      </c>
      <c s="29" t="s">
        <v>1441</v>
      </c>
      <c s="25" t="s">
        <v>46</v>
      </c>
      <c s="30" t="s">
        <v>1442</v>
      </c>
      <c s="31" t="s">
        <v>173</v>
      </c>
      <c s="32">
        <v>36</v>
      </c>
      <c s="33">
        <v>0</v>
      </c>
      <c s="33">
        <f>ROUND(ROUND(H70,2)*ROUND(G70,3),2)</f>
      </c>
      <c r="O70">
        <f>(I70*21)/100</f>
      </c>
      <c t="s">
        <v>22</v>
      </c>
    </row>
    <row r="71" spans="1:5" ht="51">
      <c r="A71" s="34" t="s">
        <v>49</v>
      </c>
      <c r="E71" s="35" t="s">
        <v>1443</v>
      </c>
    </row>
    <row r="72" spans="1:5" ht="25.5">
      <c r="A72" s="36" t="s">
        <v>51</v>
      </c>
      <c r="E72" s="37" t="s">
        <v>1444</v>
      </c>
    </row>
    <row r="73" spans="1:5" ht="38.25">
      <c r="A73" t="s">
        <v>53</v>
      </c>
      <c r="E73" s="35" t="s">
        <v>289</v>
      </c>
    </row>
    <row r="74" spans="1:18" ht="12.75" customHeight="1">
      <c r="A74" s="6" t="s">
        <v>42</v>
      </c>
      <c s="6"/>
      <c s="40" t="s">
        <v>22</v>
      </c>
      <c s="6"/>
      <c s="27" t="s">
        <v>372</v>
      </c>
      <c s="6"/>
      <c s="6"/>
      <c s="6"/>
      <c s="41">
        <f>0+Q74</f>
      </c>
      <c r="O74">
        <f>0+R74</f>
      </c>
      <c r="Q74">
        <f>0+I75+I79+I83+I87</f>
      </c>
      <c>
        <f>0+O75+O79+O83+O87</f>
      </c>
    </row>
    <row r="75" spans="1:16" ht="12.75">
      <c r="A75" s="25" t="s">
        <v>44</v>
      </c>
      <c s="29" t="s">
        <v>116</v>
      </c>
      <c s="29" t="s">
        <v>628</v>
      </c>
      <c s="25" t="s">
        <v>46</v>
      </c>
      <c s="30" t="s">
        <v>629</v>
      </c>
      <c s="31" t="s">
        <v>256</v>
      </c>
      <c s="32">
        <v>19.44</v>
      </c>
      <c s="33">
        <v>0</v>
      </c>
      <c s="33">
        <f>ROUND(ROUND(H75,2)*ROUND(G75,3),2)</f>
      </c>
      <c r="O75">
        <f>(I75*21)/100</f>
      </c>
      <c t="s">
        <v>22</v>
      </c>
    </row>
    <row r="76" spans="1:5" ht="102">
      <c r="A76" s="34" t="s">
        <v>49</v>
      </c>
      <c r="E76" s="35" t="s">
        <v>630</v>
      </c>
    </row>
    <row r="77" spans="1:5" ht="51">
      <c r="A77" s="36" t="s">
        <v>51</v>
      </c>
      <c r="E77" s="37" t="s">
        <v>1445</v>
      </c>
    </row>
    <row r="78" spans="1:5" ht="38.25">
      <c r="A78" t="s">
        <v>53</v>
      </c>
      <c r="E78" s="35" t="s">
        <v>632</v>
      </c>
    </row>
    <row r="79" spans="1:16" ht="12.75">
      <c r="A79" s="25" t="s">
        <v>44</v>
      </c>
      <c s="29" t="s">
        <v>121</v>
      </c>
      <c s="29" t="s">
        <v>634</v>
      </c>
      <c s="25" t="s">
        <v>46</v>
      </c>
      <c s="30" t="s">
        <v>635</v>
      </c>
      <c s="31" t="s">
        <v>173</v>
      </c>
      <c s="32">
        <v>696.5</v>
      </c>
      <c s="33">
        <v>0</v>
      </c>
      <c s="33">
        <f>ROUND(ROUND(H79,2)*ROUND(G79,3),2)</f>
      </c>
      <c r="O79">
        <f>(I79*21)/100</f>
      </c>
      <c t="s">
        <v>22</v>
      </c>
    </row>
    <row r="80" spans="1:5" ht="76.5">
      <c r="A80" s="34" t="s">
        <v>49</v>
      </c>
      <c r="E80" s="35" t="s">
        <v>1446</v>
      </c>
    </row>
    <row r="81" spans="1:5" ht="51">
      <c r="A81" s="36" t="s">
        <v>51</v>
      </c>
      <c r="E81" s="37" t="s">
        <v>1447</v>
      </c>
    </row>
    <row r="82" spans="1:5" ht="51">
      <c r="A82" t="s">
        <v>53</v>
      </c>
      <c r="E82" s="35" t="s">
        <v>638</v>
      </c>
    </row>
    <row r="83" spans="1:16" ht="12.75">
      <c r="A83" s="25" t="s">
        <v>44</v>
      </c>
      <c s="29" t="s">
        <v>123</v>
      </c>
      <c s="29" t="s">
        <v>654</v>
      </c>
      <c s="25" t="s">
        <v>46</v>
      </c>
      <c s="30" t="s">
        <v>655</v>
      </c>
      <c s="31" t="s">
        <v>256</v>
      </c>
      <c s="32">
        <v>1.408</v>
      </c>
      <c s="33">
        <v>0</v>
      </c>
      <c s="33">
        <f>ROUND(ROUND(H83,2)*ROUND(G83,3),2)</f>
      </c>
      <c r="O83">
        <f>(I83*21)/100</f>
      </c>
      <c t="s">
        <v>22</v>
      </c>
    </row>
    <row r="84" spans="1:5" ht="12.75">
      <c r="A84" s="34" t="s">
        <v>49</v>
      </c>
      <c r="E84" s="35" t="s">
        <v>656</v>
      </c>
    </row>
    <row r="85" spans="1:5" ht="51">
      <c r="A85" s="36" t="s">
        <v>51</v>
      </c>
      <c r="E85" s="37" t="s">
        <v>1448</v>
      </c>
    </row>
    <row r="86" spans="1:5" ht="369.75">
      <c r="A86" t="s">
        <v>53</v>
      </c>
      <c r="E86" s="35" t="s">
        <v>658</v>
      </c>
    </row>
    <row r="87" spans="1:16" ht="12.75">
      <c r="A87" s="25" t="s">
        <v>44</v>
      </c>
      <c s="29" t="s">
        <v>129</v>
      </c>
      <c s="29" t="s">
        <v>660</v>
      </c>
      <c s="25" t="s">
        <v>46</v>
      </c>
      <c s="30" t="s">
        <v>661</v>
      </c>
      <c s="31" t="s">
        <v>256</v>
      </c>
      <c s="32">
        <v>2.5</v>
      </c>
      <c s="33">
        <v>0</v>
      </c>
      <c s="33">
        <f>ROUND(ROUND(H87,2)*ROUND(G87,3),2)</f>
      </c>
      <c r="O87">
        <f>(I87*21)/100</f>
      </c>
      <c t="s">
        <v>22</v>
      </c>
    </row>
    <row r="88" spans="1:5" ht="12.75">
      <c r="A88" s="34" t="s">
        <v>49</v>
      </c>
      <c r="E88" s="35" t="s">
        <v>662</v>
      </c>
    </row>
    <row r="89" spans="1:5" ht="51">
      <c r="A89" s="36" t="s">
        <v>51</v>
      </c>
      <c r="E89" s="37" t="s">
        <v>1449</v>
      </c>
    </row>
    <row r="90" spans="1:5" ht="369.75">
      <c r="A90" t="s">
        <v>53</v>
      </c>
      <c r="E90" s="35" t="s">
        <v>658</v>
      </c>
    </row>
    <row r="91" spans="1:18" ht="12.75" customHeight="1">
      <c r="A91" s="6" t="s">
        <v>42</v>
      </c>
      <c s="6"/>
      <c s="40" t="s">
        <v>32</v>
      </c>
      <c s="6"/>
      <c s="27" t="s">
        <v>698</v>
      </c>
      <c s="6"/>
      <c s="6"/>
      <c s="6"/>
      <c s="41">
        <f>0+Q91</f>
      </c>
      <c r="O91">
        <f>0+R91</f>
      </c>
      <c r="Q91">
        <f>0+I92+I96+I100</f>
      </c>
      <c>
        <f>0+O92+O96+O100</f>
      </c>
    </row>
    <row r="92" spans="1:16" ht="12.75">
      <c r="A92" s="25" t="s">
        <v>44</v>
      </c>
      <c s="29" t="s">
        <v>133</v>
      </c>
      <c s="29" t="s">
        <v>706</v>
      </c>
      <c s="25" t="s">
        <v>46</v>
      </c>
      <c s="30" t="s">
        <v>707</v>
      </c>
      <c s="31" t="s">
        <v>256</v>
      </c>
      <c s="32">
        <v>4.844</v>
      </c>
      <c s="33">
        <v>0</v>
      </c>
      <c s="33">
        <f>ROUND(ROUND(H92,2)*ROUND(G92,3),2)</f>
      </c>
      <c r="O92">
        <f>(I92*21)/100</f>
      </c>
      <c t="s">
        <v>22</v>
      </c>
    </row>
    <row r="93" spans="1:5" ht="25.5">
      <c r="A93" s="34" t="s">
        <v>49</v>
      </c>
      <c r="E93" s="35" t="s">
        <v>708</v>
      </c>
    </row>
    <row r="94" spans="1:5" ht="51">
      <c r="A94" s="36" t="s">
        <v>51</v>
      </c>
      <c r="E94" s="37" t="s">
        <v>1450</v>
      </c>
    </row>
    <row r="95" spans="1:5" ht="369.75">
      <c r="A95" t="s">
        <v>53</v>
      </c>
      <c r="E95" s="35" t="s">
        <v>704</v>
      </c>
    </row>
    <row r="96" spans="1:16" ht="12.75">
      <c r="A96" s="25" t="s">
        <v>44</v>
      </c>
      <c s="29" t="s">
        <v>135</v>
      </c>
      <c s="29" t="s">
        <v>711</v>
      </c>
      <c s="25" t="s">
        <v>46</v>
      </c>
      <c s="30" t="s">
        <v>712</v>
      </c>
      <c s="31" t="s">
        <v>256</v>
      </c>
      <c s="32">
        <v>12.96</v>
      </c>
      <c s="33">
        <v>0</v>
      </c>
      <c s="33">
        <f>ROUND(ROUND(H96,2)*ROUND(G96,3),2)</f>
      </c>
      <c r="O96">
        <f>(I96*21)/100</f>
      </c>
      <c t="s">
        <v>22</v>
      </c>
    </row>
    <row r="97" spans="1:5" ht="51">
      <c r="A97" s="34" t="s">
        <v>49</v>
      </c>
      <c r="E97" s="35" t="s">
        <v>1089</v>
      </c>
    </row>
    <row r="98" spans="1:5" ht="51">
      <c r="A98" s="36" t="s">
        <v>51</v>
      </c>
      <c r="E98" s="37" t="s">
        <v>1451</v>
      </c>
    </row>
    <row r="99" spans="1:5" ht="38.25">
      <c r="A99" t="s">
        <v>53</v>
      </c>
      <c r="E99" s="35" t="s">
        <v>632</v>
      </c>
    </row>
    <row r="100" spans="1:16" ht="12.75">
      <c r="A100" s="25" t="s">
        <v>44</v>
      </c>
      <c s="29" t="s">
        <v>139</v>
      </c>
      <c s="29" t="s">
        <v>716</v>
      </c>
      <c s="25" t="s">
        <v>46</v>
      </c>
      <c s="30" t="s">
        <v>717</v>
      </c>
      <c s="31" t="s">
        <v>256</v>
      </c>
      <c s="32">
        <v>9.688</v>
      </c>
      <c s="33">
        <v>0</v>
      </c>
      <c s="33">
        <f>ROUND(ROUND(H100,2)*ROUND(G100,3),2)</f>
      </c>
      <c r="O100">
        <f>(I100*21)/100</f>
      </c>
      <c t="s">
        <v>22</v>
      </c>
    </row>
    <row r="101" spans="1:5" ht="25.5">
      <c r="A101" s="34" t="s">
        <v>49</v>
      </c>
      <c r="E101" s="35" t="s">
        <v>718</v>
      </c>
    </row>
    <row r="102" spans="1:5" ht="51">
      <c r="A102" s="36" t="s">
        <v>51</v>
      </c>
      <c r="E102" s="37" t="s">
        <v>1452</v>
      </c>
    </row>
    <row r="103" spans="1:5" ht="102">
      <c r="A103" t="s">
        <v>53</v>
      </c>
      <c r="E103" s="35" t="s">
        <v>720</v>
      </c>
    </row>
    <row r="104" spans="1:18" ht="12.75" customHeight="1">
      <c r="A104" s="6" t="s">
        <v>42</v>
      </c>
      <c s="6"/>
      <c s="40" t="s">
        <v>34</v>
      </c>
      <c s="6"/>
      <c s="27" t="s">
        <v>378</v>
      </c>
      <c s="6"/>
      <c s="6"/>
      <c s="6"/>
      <c s="41">
        <f>0+Q104</f>
      </c>
      <c r="O104">
        <f>0+R104</f>
      </c>
      <c r="Q104">
        <f>0+I105+I109+I113+I117+I121+I125+I129</f>
      </c>
      <c>
        <f>0+O105+O109+O113+O117+O121+O125+O129</f>
      </c>
    </row>
    <row r="105" spans="1:16" ht="12.75">
      <c r="A105" s="25" t="s">
        <v>44</v>
      </c>
      <c s="29" t="s">
        <v>143</v>
      </c>
      <c s="29" t="s">
        <v>1453</v>
      </c>
      <c s="25" t="s">
        <v>46</v>
      </c>
      <c s="30" t="s">
        <v>1454</v>
      </c>
      <c s="31" t="s">
        <v>173</v>
      </c>
      <c s="32">
        <v>1731.72</v>
      </c>
      <c s="33">
        <v>0</v>
      </c>
      <c s="33">
        <f>ROUND(ROUND(H105,2)*ROUND(G105,3),2)</f>
      </c>
      <c r="O105">
        <f>(I105*21)/100</f>
      </c>
      <c t="s">
        <v>22</v>
      </c>
    </row>
    <row r="106" spans="1:5" ht="25.5">
      <c r="A106" s="34" t="s">
        <v>49</v>
      </c>
      <c r="E106" s="35" t="s">
        <v>1455</v>
      </c>
    </row>
    <row r="107" spans="1:5" ht="63.75">
      <c r="A107" s="36" t="s">
        <v>51</v>
      </c>
      <c r="E107" s="37" t="s">
        <v>1456</v>
      </c>
    </row>
    <row r="108" spans="1:5" ht="51">
      <c r="A108" t="s">
        <v>53</v>
      </c>
      <c r="E108" s="35" t="s">
        <v>382</v>
      </c>
    </row>
    <row r="109" spans="1:16" ht="12.75">
      <c r="A109" s="25" t="s">
        <v>44</v>
      </c>
      <c s="29" t="s">
        <v>147</v>
      </c>
      <c s="29" t="s">
        <v>383</v>
      </c>
      <c s="25" t="s">
        <v>46</v>
      </c>
      <c s="30" t="s">
        <v>384</v>
      </c>
      <c s="31" t="s">
        <v>173</v>
      </c>
      <c s="32">
        <v>1443.1</v>
      </c>
      <c s="33">
        <v>0</v>
      </c>
      <c s="33">
        <f>ROUND(ROUND(H109,2)*ROUND(G109,3),2)</f>
      </c>
      <c r="O109">
        <f>(I109*21)/100</f>
      </c>
      <c t="s">
        <v>22</v>
      </c>
    </row>
    <row r="110" spans="1:5" ht="25.5">
      <c r="A110" s="34" t="s">
        <v>49</v>
      </c>
      <c r="E110" s="35" t="s">
        <v>737</v>
      </c>
    </row>
    <row r="111" spans="1:5" ht="63.75">
      <c r="A111" s="36" t="s">
        <v>51</v>
      </c>
      <c r="E111" s="37" t="s">
        <v>1457</v>
      </c>
    </row>
    <row r="112" spans="1:5" ht="102">
      <c r="A112" t="s">
        <v>53</v>
      </c>
      <c r="E112" s="35" t="s">
        <v>387</v>
      </c>
    </row>
    <row r="113" spans="1:16" ht="12.75">
      <c r="A113" s="25" t="s">
        <v>44</v>
      </c>
      <c s="29" t="s">
        <v>151</v>
      </c>
      <c s="29" t="s">
        <v>447</v>
      </c>
      <c s="25" t="s">
        <v>46</v>
      </c>
      <c s="30" t="s">
        <v>448</v>
      </c>
      <c s="31" t="s">
        <v>173</v>
      </c>
      <c s="32">
        <v>277</v>
      </c>
      <c s="33">
        <v>0</v>
      </c>
      <c s="33">
        <f>ROUND(ROUND(H113,2)*ROUND(G113,3),2)</f>
      </c>
      <c r="O113">
        <f>(I113*21)/100</f>
      </c>
      <c t="s">
        <v>22</v>
      </c>
    </row>
    <row r="114" spans="1:5" ht="25.5">
      <c r="A114" s="34" t="s">
        <v>49</v>
      </c>
      <c r="E114" s="35" t="s">
        <v>1098</v>
      </c>
    </row>
    <row r="115" spans="1:5" ht="63.75">
      <c r="A115" s="36" t="s">
        <v>51</v>
      </c>
      <c r="E115" s="37" t="s">
        <v>1458</v>
      </c>
    </row>
    <row r="116" spans="1:5" ht="102">
      <c r="A116" t="s">
        <v>53</v>
      </c>
      <c r="E116" s="35" t="s">
        <v>387</v>
      </c>
    </row>
    <row r="117" spans="1:16" ht="12.75">
      <c r="A117" s="25" t="s">
        <v>44</v>
      </c>
      <c s="29" t="s">
        <v>155</v>
      </c>
      <c s="29" t="s">
        <v>451</v>
      </c>
      <c s="25" t="s">
        <v>46</v>
      </c>
      <c s="30" t="s">
        <v>452</v>
      </c>
      <c s="31" t="s">
        <v>173</v>
      </c>
      <c s="32">
        <v>373.32</v>
      </c>
      <c s="33">
        <v>0</v>
      </c>
      <c s="33">
        <f>ROUND(ROUND(H117,2)*ROUND(G117,3),2)</f>
      </c>
      <c r="O117">
        <f>(I117*21)/100</f>
      </c>
      <c t="s">
        <v>22</v>
      </c>
    </row>
    <row r="118" spans="1:5" ht="25.5">
      <c r="A118" s="34" t="s">
        <v>49</v>
      </c>
      <c r="E118" s="35" t="s">
        <v>751</v>
      </c>
    </row>
    <row r="119" spans="1:5" ht="25.5">
      <c r="A119" s="36" t="s">
        <v>51</v>
      </c>
      <c r="E119" s="37" t="s">
        <v>1459</v>
      </c>
    </row>
    <row r="120" spans="1:5" ht="51">
      <c r="A120" t="s">
        <v>53</v>
      </c>
      <c r="E120" s="35" t="s">
        <v>454</v>
      </c>
    </row>
    <row r="121" spans="1:16" ht="12.75">
      <c r="A121" s="25" t="s">
        <v>44</v>
      </c>
      <c s="29" t="s">
        <v>161</v>
      </c>
      <c s="29" t="s">
        <v>1460</v>
      </c>
      <c s="25" t="s">
        <v>46</v>
      </c>
      <c s="30" t="s">
        <v>1461</v>
      </c>
      <c s="31" t="s">
        <v>173</v>
      </c>
      <c s="32">
        <v>1132</v>
      </c>
      <c s="33">
        <v>0</v>
      </c>
      <c s="33">
        <f>ROUND(ROUND(H121,2)*ROUND(G121,3),2)</f>
      </c>
      <c r="O121">
        <f>(I121*21)/100</f>
      </c>
      <c t="s">
        <v>22</v>
      </c>
    </row>
    <row r="122" spans="1:5" ht="38.25">
      <c r="A122" s="34" t="s">
        <v>49</v>
      </c>
      <c r="E122" s="35" t="s">
        <v>1462</v>
      </c>
    </row>
    <row r="123" spans="1:5" ht="25.5">
      <c r="A123" s="36" t="s">
        <v>51</v>
      </c>
      <c r="E123" s="37" t="s">
        <v>1463</v>
      </c>
    </row>
    <row r="124" spans="1:5" ht="51">
      <c r="A124" t="s">
        <v>53</v>
      </c>
      <c r="E124" s="35" t="s">
        <v>763</v>
      </c>
    </row>
    <row r="125" spans="1:16" ht="12.75">
      <c r="A125" s="25" t="s">
        <v>44</v>
      </c>
      <c s="29" t="s">
        <v>168</v>
      </c>
      <c s="29" t="s">
        <v>765</v>
      </c>
      <c s="25" t="s">
        <v>46</v>
      </c>
      <c s="30" t="s">
        <v>766</v>
      </c>
      <c s="31" t="s">
        <v>173</v>
      </c>
      <c s="32">
        <v>305</v>
      </c>
      <c s="33">
        <v>0</v>
      </c>
      <c s="33">
        <f>ROUND(ROUND(H125,2)*ROUND(G125,3),2)</f>
      </c>
      <c r="O125">
        <f>(I125*21)/100</f>
      </c>
      <c t="s">
        <v>22</v>
      </c>
    </row>
    <row r="126" spans="1:5" ht="25.5">
      <c r="A126" s="34" t="s">
        <v>49</v>
      </c>
      <c r="E126" s="35" t="s">
        <v>767</v>
      </c>
    </row>
    <row r="127" spans="1:5" ht="25.5">
      <c r="A127" s="36" t="s">
        <v>51</v>
      </c>
      <c r="E127" s="37" t="s">
        <v>1464</v>
      </c>
    </row>
    <row r="128" spans="1:5" ht="140.25">
      <c r="A128" t="s">
        <v>53</v>
      </c>
      <c r="E128" s="35" t="s">
        <v>463</v>
      </c>
    </row>
    <row r="129" spans="1:16" ht="12.75">
      <c r="A129" s="25" t="s">
        <v>44</v>
      </c>
      <c s="29" t="s">
        <v>170</v>
      </c>
      <c s="29" t="s">
        <v>468</v>
      </c>
      <c s="25" t="s">
        <v>46</v>
      </c>
      <c s="30" t="s">
        <v>469</v>
      </c>
      <c s="31" t="s">
        <v>173</v>
      </c>
      <c s="32">
        <v>373.32</v>
      </c>
      <c s="33">
        <v>0</v>
      </c>
      <c s="33">
        <f>ROUND(ROUND(H129,2)*ROUND(G129,3),2)</f>
      </c>
      <c r="O129">
        <f>(I129*21)/100</f>
      </c>
      <c t="s">
        <v>22</v>
      </c>
    </row>
    <row r="130" spans="1:5" ht="12.75">
      <c r="A130" s="34" t="s">
        <v>49</v>
      </c>
      <c r="E130" s="35" t="s">
        <v>785</v>
      </c>
    </row>
    <row r="131" spans="1:5" ht="25.5">
      <c r="A131" s="36" t="s">
        <v>51</v>
      </c>
      <c r="E131" s="37" t="s">
        <v>1459</v>
      </c>
    </row>
    <row r="132" spans="1:5" ht="25.5">
      <c r="A132" t="s">
        <v>53</v>
      </c>
      <c r="E132" s="35" t="s">
        <v>471</v>
      </c>
    </row>
    <row r="133" spans="1:18" ht="12.75" customHeight="1">
      <c r="A133" s="6" t="s">
        <v>42</v>
      </c>
      <c s="6"/>
      <c s="40" t="s">
        <v>39</v>
      </c>
      <c s="6"/>
      <c s="27" t="s">
        <v>488</v>
      </c>
      <c s="6"/>
      <c s="6"/>
      <c s="6"/>
      <c s="41">
        <f>0+Q133</f>
      </c>
      <c r="O133">
        <f>0+R133</f>
      </c>
      <c r="Q133">
        <f>0+I134+I138+I142</f>
      </c>
      <c>
        <f>0+O134+O138+O142</f>
      </c>
    </row>
    <row r="134" spans="1:16" ht="25.5">
      <c r="A134" s="25" t="s">
        <v>44</v>
      </c>
      <c s="29" t="s">
        <v>176</v>
      </c>
      <c s="29" t="s">
        <v>863</v>
      </c>
      <c s="25" t="s">
        <v>46</v>
      </c>
      <c s="30" t="s">
        <v>864</v>
      </c>
      <c s="31" t="s">
        <v>415</v>
      </c>
      <c s="32">
        <v>36</v>
      </c>
      <c s="33">
        <v>0</v>
      </c>
      <c s="33">
        <f>ROUND(ROUND(H134,2)*ROUND(G134,3),2)</f>
      </c>
      <c r="O134">
        <f>(I134*21)/100</f>
      </c>
      <c t="s">
        <v>22</v>
      </c>
    </row>
    <row r="135" spans="1:5" ht="38.25">
      <c r="A135" s="34" t="s">
        <v>49</v>
      </c>
      <c r="E135" s="35" t="s">
        <v>865</v>
      </c>
    </row>
    <row r="136" spans="1:5" ht="25.5">
      <c r="A136" s="36" t="s">
        <v>51</v>
      </c>
      <c r="E136" s="37" t="s">
        <v>1465</v>
      </c>
    </row>
    <row r="137" spans="1:5" ht="127.5">
      <c r="A137" t="s">
        <v>53</v>
      </c>
      <c r="E137" s="35" t="s">
        <v>867</v>
      </c>
    </row>
    <row r="138" spans="1:16" ht="12.75">
      <c r="A138" s="25" t="s">
        <v>44</v>
      </c>
      <c s="29" t="s">
        <v>180</v>
      </c>
      <c s="29" t="s">
        <v>879</v>
      </c>
      <c s="25" t="s">
        <v>46</v>
      </c>
      <c s="30" t="s">
        <v>880</v>
      </c>
      <c s="31" t="s">
        <v>221</v>
      </c>
      <c s="32">
        <v>4</v>
      </c>
      <c s="33">
        <v>0</v>
      </c>
      <c s="33">
        <f>ROUND(ROUND(H138,2)*ROUND(G138,3),2)</f>
      </c>
      <c r="O138">
        <f>(I138*21)/100</f>
      </c>
      <c t="s">
        <v>22</v>
      </c>
    </row>
    <row r="139" spans="1:5" ht="12.75">
      <c r="A139" s="34" t="s">
        <v>49</v>
      </c>
      <c r="E139" s="35" t="s">
        <v>46</v>
      </c>
    </row>
    <row r="140" spans="1:5" ht="25.5">
      <c r="A140" s="36" t="s">
        <v>51</v>
      </c>
      <c r="E140" s="37" t="s">
        <v>1466</v>
      </c>
    </row>
    <row r="141" spans="1:5" ht="51">
      <c r="A141" t="s">
        <v>53</v>
      </c>
      <c r="E141" s="35" t="s">
        <v>882</v>
      </c>
    </row>
    <row r="142" spans="1:16" ht="12.75">
      <c r="A142" s="25" t="s">
        <v>44</v>
      </c>
      <c s="29" t="s">
        <v>186</v>
      </c>
      <c s="29" t="s">
        <v>912</v>
      </c>
      <c s="25" t="s">
        <v>46</v>
      </c>
      <c s="30" t="s">
        <v>913</v>
      </c>
      <c s="31" t="s">
        <v>415</v>
      </c>
      <c s="32">
        <v>30</v>
      </c>
      <c s="33">
        <v>0</v>
      </c>
      <c s="33">
        <f>ROUND(ROUND(H142,2)*ROUND(G142,3),2)</f>
      </c>
      <c r="O142">
        <f>(I142*21)/100</f>
      </c>
      <c t="s">
        <v>22</v>
      </c>
    </row>
    <row r="143" spans="1:5" ht="25.5">
      <c r="A143" s="34" t="s">
        <v>49</v>
      </c>
      <c r="E143" s="35" t="s">
        <v>909</v>
      </c>
    </row>
    <row r="144" spans="1:5" ht="38.25">
      <c r="A144" s="36" t="s">
        <v>51</v>
      </c>
      <c r="E144" s="37" t="s">
        <v>1467</v>
      </c>
    </row>
    <row r="145" spans="1:5" ht="63.75">
      <c r="A145" t="s">
        <v>53</v>
      </c>
      <c r="E145" s="35" t="s">
        <v>905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0+O8+O13+O58+O63</f>
      </c>
      <c t="s">
        <v>21</v>
      </c>
    </row>
    <row r="3" spans="1:16" ht="15" customHeight="1">
      <c r="A3" t="s">
        <v>11</v>
      </c>
      <c s="12" t="s">
        <v>13</v>
      </c>
      <c s="13" t="s">
        <v>14</v>
      </c>
      <c s="1"/>
      <c s="14" t="s">
        <v>15</v>
      </c>
      <c s="1"/>
      <c s="9"/>
      <c s="8" t="s">
        <v>1468</v>
      </c>
      <c s="38">
        <f>0+I8+I13+I58+I63</f>
      </c>
      <c r="O3" t="s">
        <v>18</v>
      </c>
      <c t="s">
        <v>22</v>
      </c>
    </row>
    <row r="4" spans="1:16" ht="15" customHeight="1">
      <c r="A4" t="s">
        <v>16</v>
      </c>
      <c s="16" t="s">
        <v>17</v>
      </c>
      <c s="17" t="s">
        <v>1468</v>
      </c>
      <c s="6"/>
      <c s="18" t="s">
        <v>1469</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f>
      </c>
      <c>
        <f>0+O9</f>
      </c>
    </row>
    <row r="9" spans="1:16" ht="25.5">
      <c r="A9" s="25" t="s">
        <v>44</v>
      </c>
      <c s="29" t="s">
        <v>28</v>
      </c>
      <c s="29" t="s">
        <v>298</v>
      </c>
      <c s="25" t="s">
        <v>46</v>
      </c>
      <c s="30" t="s">
        <v>513</v>
      </c>
      <c s="31" t="s">
        <v>300</v>
      </c>
      <c s="32">
        <v>1458.744</v>
      </c>
      <c s="33">
        <v>0</v>
      </c>
      <c s="33">
        <f>ROUND(ROUND(H9,2)*ROUND(G9,3),2)</f>
      </c>
      <c r="O9">
        <f>(I9*21)/100</f>
      </c>
      <c t="s">
        <v>22</v>
      </c>
    </row>
    <row r="10" spans="1:5" ht="12.75">
      <c r="A10" s="34" t="s">
        <v>49</v>
      </c>
      <c r="E10" s="35" t="s">
        <v>46</v>
      </c>
    </row>
    <row r="11" spans="1:5" ht="51">
      <c r="A11" s="36" t="s">
        <v>51</v>
      </c>
      <c r="E11" s="37" t="s">
        <v>1470</v>
      </c>
    </row>
    <row r="12" spans="1:5" ht="140.25">
      <c r="A12" t="s">
        <v>53</v>
      </c>
      <c r="E12" s="35" t="s">
        <v>302</v>
      </c>
    </row>
    <row r="13" spans="1:18" ht="12.75" customHeight="1">
      <c r="A13" s="6" t="s">
        <v>42</v>
      </c>
      <c s="6"/>
      <c s="40" t="s">
        <v>28</v>
      </c>
      <c s="6"/>
      <c s="27" t="s">
        <v>198</v>
      </c>
      <c s="6"/>
      <c s="6"/>
      <c s="6"/>
      <c s="41">
        <f>0+Q13</f>
      </c>
      <c r="O13">
        <f>0+R13</f>
      </c>
      <c r="Q13">
        <f>0+I14+I18+I22+I26+I30+I34+I38+I42+I46+I50+I54</f>
      </c>
      <c>
        <f>0+O14+O18+O22+O26+O30+O34+O38+O42+O46+O50+O54</f>
      </c>
    </row>
    <row r="14" spans="1:16" ht="12.75">
      <c r="A14" s="25" t="s">
        <v>44</v>
      </c>
      <c s="29" t="s">
        <v>22</v>
      </c>
      <c s="29" t="s">
        <v>303</v>
      </c>
      <c s="25" t="s">
        <v>46</v>
      </c>
      <c s="30" t="s">
        <v>304</v>
      </c>
      <c s="31" t="s">
        <v>173</v>
      </c>
      <c s="32">
        <v>158.4</v>
      </c>
      <c s="33">
        <v>0</v>
      </c>
      <c s="33">
        <f>ROUND(ROUND(H14,2)*ROUND(G14,3),2)</f>
      </c>
      <c r="O14">
        <f>(I14*21)/100</f>
      </c>
      <c t="s">
        <v>22</v>
      </c>
    </row>
    <row r="15" spans="1:5" ht="51">
      <c r="A15" s="34" t="s">
        <v>49</v>
      </c>
      <c r="E15" s="35" t="s">
        <v>520</v>
      </c>
    </row>
    <row r="16" spans="1:5" ht="12.75">
      <c r="A16" s="36" t="s">
        <v>51</v>
      </c>
      <c r="E16" s="37" t="s">
        <v>1471</v>
      </c>
    </row>
    <row r="17" spans="1:5" ht="12.75">
      <c r="A17" t="s">
        <v>53</v>
      </c>
      <c r="E17" s="35" t="s">
        <v>307</v>
      </c>
    </row>
    <row r="18" spans="1:16" ht="12.75">
      <c r="A18" s="25" t="s">
        <v>44</v>
      </c>
      <c s="29" t="s">
        <v>21</v>
      </c>
      <c s="29" t="s">
        <v>317</v>
      </c>
      <c s="25" t="s">
        <v>46</v>
      </c>
      <c s="30" t="s">
        <v>318</v>
      </c>
      <c s="31" t="s">
        <v>256</v>
      </c>
      <c s="32">
        <v>688.8</v>
      </c>
      <c s="33">
        <v>0</v>
      </c>
      <c s="33">
        <f>ROUND(ROUND(H18,2)*ROUND(G18,3),2)</f>
      </c>
      <c r="O18">
        <f>(I18*21)/100</f>
      </c>
      <c t="s">
        <v>22</v>
      </c>
    </row>
    <row r="19" spans="1:5" ht="51">
      <c r="A19" s="34" t="s">
        <v>49</v>
      </c>
      <c r="E19" s="35" t="s">
        <v>1472</v>
      </c>
    </row>
    <row r="20" spans="1:5" ht="12.75">
      <c r="A20" s="36" t="s">
        <v>51</v>
      </c>
      <c r="E20" s="37" t="s">
        <v>1473</v>
      </c>
    </row>
    <row r="21" spans="1:5" ht="369.75">
      <c r="A21" t="s">
        <v>53</v>
      </c>
      <c r="E21" s="35" t="s">
        <v>321</v>
      </c>
    </row>
    <row r="22" spans="1:16" ht="12.75">
      <c r="A22" s="25" t="s">
        <v>44</v>
      </c>
      <c s="29" t="s">
        <v>32</v>
      </c>
      <c s="29" t="s">
        <v>264</v>
      </c>
      <c s="25" t="s">
        <v>83</v>
      </c>
      <c s="30" t="s">
        <v>265</v>
      </c>
      <c s="31" t="s">
        <v>256</v>
      </c>
      <c s="32">
        <v>496</v>
      </c>
      <c s="33">
        <v>0</v>
      </c>
      <c s="33">
        <f>ROUND(ROUND(H22,2)*ROUND(G22,3),2)</f>
      </c>
      <c r="O22">
        <f>(I22*21)/100</f>
      </c>
      <c t="s">
        <v>22</v>
      </c>
    </row>
    <row r="23" spans="1:5" ht="12.75">
      <c r="A23" s="34" t="s">
        <v>49</v>
      </c>
      <c r="E23" s="35" t="s">
        <v>421</v>
      </c>
    </row>
    <row r="24" spans="1:5" ht="38.25">
      <c r="A24" s="36" t="s">
        <v>51</v>
      </c>
      <c r="E24" s="37" t="s">
        <v>1474</v>
      </c>
    </row>
    <row r="25" spans="1:5" ht="306">
      <c r="A25" t="s">
        <v>53</v>
      </c>
      <c r="E25" s="35" t="s">
        <v>268</v>
      </c>
    </row>
    <row r="26" spans="1:16" ht="12.75">
      <c r="A26" s="25" t="s">
        <v>44</v>
      </c>
      <c s="29" t="s">
        <v>34</v>
      </c>
      <c s="29" t="s">
        <v>264</v>
      </c>
      <c s="25" t="s">
        <v>86</v>
      </c>
      <c s="30" t="s">
        <v>265</v>
      </c>
      <c s="31" t="s">
        <v>256</v>
      </c>
      <c s="32">
        <v>23</v>
      </c>
      <c s="33">
        <v>0</v>
      </c>
      <c s="33">
        <f>ROUND(ROUND(H26,2)*ROUND(G26,3),2)</f>
      </c>
      <c r="O26">
        <f>(I26*21)/100</f>
      </c>
      <c t="s">
        <v>22</v>
      </c>
    </row>
    <row r="27" spans="1:5" ht="25.5">
      <c r="A27" s="34" t="s">
        <v>49</v>
      </c>
      <c r="E27" s="35" t="s">
        <v>554</v>
      </c>
    </row>
    <row r="28" spans="1:5" ht="12.75">
      <c r="A28" s="36" t="s">
        <v>51</v>
      </c>
      <c r="E28" s="37" t="s">
        <v>1475</v>
      </c>
    </row>
    <row r="29" spans="1:5" ht="306">
      <c r="A29" t="s">
        <v>53</v>
      </c>
      <c r="E29" s="35" t="s">
        <v>268</v>
      </c>
    </row>
    <row r="30" spans="1:16" ht="12.75">
      <c r="A30" s="25" t="s">
        <v>44</v>
      </c>
      <c s="29" t="s">
        <v>36</v>
      </c>
      <c s="29" t="s">
        <v>572</v>
      </c>
      <c s="25" t="s">
        <v>46</v>
      </c>
      <c s="30" t="s">
        <v>573</v>
      </c>
      <c s="31" t="s">
        <v>256</v>
      </c>
      <c s="32">
        <v>55.2</v>
      </c>
      <c s="33">
        <v>0</v>
      </c>
      <c s="33">
        <f>ROUND(ROUND(H30,2)*ROUND(G30,3),2)</f>
      </c>
      <c r="O30">
        <f>(I30*21)/100</f>
      </c>
      <c t="s">
        <v>22</v>
      </c>
    </row>
    <row r="31" spans="1:5" ht="38.25">
      <c r="A31" s="34" t="s">
        <v>49</v>
      </c>
      <c r="E31" s="35" t="s">
        <v>1372</v>
      </c>
    </row>
    <row r="32" spans="1:5" ht="12.75">
      <c r="A32" s="36" t="s">
        <v>51</v>
      </c>
      <c r="E32" s="37" t="s">
        <v>1476</v>
      </c>
    </row>
    <row r="33" spans="1:5" ht="318.75">
      <c r="A33" t="s">
        <v>53</v>
      </c>
      <c r="E33" s="35" t="s">
        <v>571</v>
      </c>
    </row>
    <row r="34" spans="1:16" ht="12.75">
      <c r="A34" s="25" t="s">
        <v>44</v>
      </c>
      <c s="29" t="s">
        <v>73</v>
      </c>
      <c s="29" t="s">
        <v>277</v>
      </c>
      <c s="25" t="s">
        <v>46</v>
      </c>
      <c s="30" t="s">
        <v>278</v>
      </c>
      <c s="31" t="s">
        <v>256</v>
      </c>
      <c s="32">
        <v>744</v>
      </c>
      <c s="33">
        <v>0</v>
      </c>
      <c s="33">
        <f>ROUND(ROUND(H34,2)*ROUND(G34,3),2)</f>
      </c>
      <c r="O34">
        <f>(I34*21)/100</f>
      </c>
      <c t="s">
        <v>22</v>
      </c>
    </row>
    <row r="35" spans="1:5" ht="12.75">
      <c r="A35" s="34" t="s">
        <v>49</v>
      </c>
      <c r="E35" s="35" t="s">
        <v>46</v>
      </c>
    </row>
    <row r="36" spans="1:5" ht="38.25">
      <c r="A36" s="36" t="s">
        <v>51</v>
      </c>
      <c r="E36" s="37" t="s">
        <v>1477</v>
      </c>
    </row>
    <row r="37" spans="1:5" ht="191.25">
      <c r="A37" t="s">
        <v>53</v>
      </c>
      <c r="E37" s="35" t="s">
        <v>281</v>
      </c>
    </row>
    <row r="38" spans="1:16" ht="12.75">
      <c r="A38" s="25" t="s">
        <v>44</v>
      </c>
      <c s="29" t="s">
        <v>77</v>
      </c>
      <c s="29" t="s">
        <v>353</v>
      </c>
      <c s="25" t="s">
        <v>46</v>
      </c>
      <c s="30" t="s">
        <v>354</v>
      </c>
      <c s="31" t="s">
        <v>256</v>
      </c>
      <c s="32">
        <v>459.2</v>
      </c>
      <c s="33">
        <v>0</v>
      </c>
      <c s="33">
        <f>ROUND(ROUND(H38,2)*ROUND(G38,3),2)</f>
      </c>
      <c r="O38">
        <f>(I38*21)/100</f>
      </c>
      <c t="s">
        <v>22</v>
      </c>
    </row>
    <row r="39" spans="1:5" ht="102">
      <c r="A39" s="34" t="s">
        <v>49</v>
      </c>
      <c r="E39" s="35" t="s">
        <v>1478</v>
      </c>
    </row>
    <row r="40" spans="1:5" ht="25.5">
      <c r="A40" s="36" t="s">
        <v>51</v>
      </c>
      <c r="E40" s="37" t="s">
        <v>1479</v>
      </c>
    </row>
    <row r="41" spans="1:5" ht="267.75">
      <c r="A41" t="s">
        <v>53</v>
      </c>
      <c r="E41" s="35" t="s">
        <v>357</v>
      </c>
    </row>
    <row r="42" spans="1:16" ht="12.75">
      <c r="A42" s="25" t="s">
        <v>44</v>
      </c>
      <c s="29" t="s">
        <v>39</v>
      </c>
      <c s="29" t="s">
        <v>427</v>
      </c>
      <c s="25" t="s">
        <v>46</v>
      </c>
      <c s="30" t="s">
        <v>428</v>
      </c>
      <c s="31" t="s">
        <v>256</v>
      </c>
      <c s="32">
        <v>36.8</v>
      </c>
      <c s="33">
        <v>0</v>
      </c>
      <c s="33">
        <f>ROUND(ROUND(H42,2)*ROUND(G42,3),2)</f>
      </c>
      <c r="O42">
        <f>(I42*21)/100</f>
      </c>
      <c t="s">
        <v>22</v>
      </c>
    </row>
    <row r="43" spans="1:5" ht="102">
      <c r="A43" s="34" t="s">
        <v>49</v>
      </c>
      <c r="E43" s="35" t="s">
        <v>591</v>
      </c>
    </row>
    <row r="44" spans="1:5" ht="25.5">
      <c r="A44" s="36" t="s">
        <v>51</v>
      </c>
      <c r="E44" s="37" t="s">
        <v>1480</v>
      </c>
    </row>
    <row r="45" spans="1:5" ht="242.25">
      <c r="A45" t="s">
        <v>53</v>
      </c>
      <c r="E45" s="35" t="s">
        <v>431</v>
      </c>
    </row>
    <row r="46" spans="1:16" ht="12.75">
      <c r="A46" s="25" t="s">
        <v>44</v>
      </c>
      <c s="29" t="s">
        <v>41</v>
      </c>
      <c s="29" t="s">
        <v>1377</v>
      </c>
      <c s="25" t="s">
        <v>46</v>
      </c>
      <c s="30" t="s">
        <v>1378</v>
      </c>
      <c s="31" t="s">
        <v>256</v>
      </c>
      <c s="32">
        <v>55.2</v>
      </c>
      <c s="33">
        <v>0</v>
      </c>
      <c s="33">
        <f>ROUND(ROUND(H46,2)*ROUND(G46,3),2)</f>
      </c>
      <c r="O46">
        <f>(I46*21)/100</f>
      </c>
      <c t="s">
        <v>22</v>
      </c>
    </row>
    <row r="47" spans="1:5" ht="25.5">
      <c r="A47" s="34" t="s">
        <v>49</v>
      </c>
      <c r="E47" s="35" t="s">
        <v>1379</v>
      </c>
    </row>
    <row r="48" spans="1:5" ht="12.75">
      <c r="A48" s="36" t="s">
        <v>51</v>
      </c>
      <c r="E48" s="37" t="s">
        <v>1476</v>
      </c>
    </row>
    <row r="49" spans="1:5" ht="229.5">
      <c r="A49" t="s">
        <v>53</v>
      </c>
      <c r="E49" s="35" t="s">
        <v>1380</v>
      </c>
    </row>
    <row r="50" spans="1:16" ht="12.75">
      <c r="A50" s="25" t="s">
        <v>44</v>
      </c>
      <c s="29" t="s">
        <v>88</v>
      </c>
      <c s="29" t="s">
        <v>363</v>
      </c>
      <c s="25" t="s">
        <v>46</v>
      </c>
      <c s="30" t="s">
        <v>364</v>
      </c>
      <c s="31" t="s">
        <v>173</v>
      </c>
      <c s="32">
        <v>1148</v>
      </c>
      <c s="33">
        <v>0</v>
      </c>
      <c s="33">
        <f>ROUND(ROUND(H50,2)*ROUND(G50,3),2)</f>
      </c>
      <c r="O50">
        <f>(I50*21)/100</f>
      </c>
      <c t="s">
        <v>22</v>
      </c>
    </row>
    <row r="51" spans="1:5" ht="12.75">
      <c r="A51" s="34" t="s">
        <v>49</v>
      </c>
      <c r="E51" s="35" t="s">
        <v>1481</v>
      </c>
    </row>
    <row r="52" spans="1:5" ht="12.75">
      <c r="A52" s="36" t="s">
        <v>51</v>
      </c>
      <c r="E52" s="37" t="s">
        <v>1482</v>
      </c>
    </row>
    <row r="53" spans="1:5" ht="25.5">
      <c r="A53" t="s">
        <v>53</v>
      </c>
      <c r="E53" s="35" t="s">
        <v>367</v>
      </c>
    </row>
    <row r="54" spans="1:16" ht="12.75">
      <c r="A54" s="25" t="s">
        <v>44</v>
      </c>
      <c s="29" t="s">
        <v>92</v>
      </c>
      <c s="29" t="s">
        <v>1441</v>
      </c>
      <c s="25" t="s">
        <v>46</v>
      </c>
      <c s="30" t="s">
        <v>1442</v>
      </c>
      <c s="31" t="s">
        <v>173</v>
      </c>
      <c s="32">
        <v>230</v>
      </c>
      <c s="33">
        <v>0</v>
      </c>
      <c s="33">
        <f>ROUND(ROUND(H54,2)*ROUND(G54,3),2)</f>
      </c>
      <c r="O54">
        <f>(I54*21)/100</f>
      </c>
      <c t="s">
        <v>22</v>
      </c>
    </row>
    <row r="55" spans="1:5" ht="38.25">
      <c r="A55" s="34" t="s">
        <v>49</v>
      </c>
      <c r="E55" s="35" t="s">
        <v>1483</v>
      </c>
    </row>
    <row r="56" spans="1:5" ht="25.5">
      <c r="A56" s="36" t="s">
        <v>51</v>
      </c>
      <c r="E56" s="37" t="s">
        <v>1484</v>
      </c>
    </row>
    <row r="57" spans="1:5" ht="38.25">
      <c r="A57" t="s">
        <v>53</v>
      </c>
      <c r="E57" s="35" t="s">
        <v>289</v>
      </c>
    </row>
    <row r="58" spans="1:18" ht="12.75" customHeight="1">
      <c r="A58" s="6" t="s">
        <v>42</v>
      </c>
      <c s="6"/>
      <c s="40" t="s">
        <v>22</v>
      </c>
      <c s="6"/>
      <c s="27" t="s">
        <v>372</v>
      </c>
      <c s="6"/>
      <c s="6"/>
      <c s="6"/>
      <c s="41">
        <f>0+Q58</f>
      </c>
      <c r="O58">
        <f>0+R58</f>
      </c>
      <c r="Q58">
        <f>0+I59</f>
      </c>
      <c>
        <f>0+O59</f>
      </c>
    </row>
    <row r="59" spans="1:16" ht="12.75">
      <c r="A59" s="25" t="s">
        <v>44</v>
      </c>
      <c s="29" t="s">
        <v>97</v>
      </c>
      <c s="29" t="s">
        <v>634</v>
      </c>
      <c s="25" t="s">
        <v>46</v>
      </c>
      <c s="30" t="s">
        <v>635</v>
      </c>
      <c s="31" t="s">
        <v>173</v>
      </c>
      <c s="32">
        <v>529</v>
      </c>
      <c s="33">
        <v>0</v>
      </c>
      <c s="33">
        <f>ROUND(ROUND(H59,2)*ROUND(G59,3),2)</f>
      </c>
      <c r="O59">
        <f>(I59*21)/100</f>
      </c>
      <c t="s">
        <v>22</v>
      </c>
    </row>
    <row r="60" spans="1:5" ht="76.5">
      <c r="A60" s="34" t="s">
        <v>49</v>
      </c>
      <c r="E60" s="35" t="s">
        <v>1485</v>
      </c>
    </row>
    <row r="61" spans="1:5" ht="12.75">
      <c r="A61" s="36" t="s">
        <v>51</v>
      </c>
      <c r="E61" s="37" t="s">
        <v>1486</v>
      </c>
    </row>
    <row r="62" spans="1:5" ht="51">
      <c r="A62" t="s">
        <v>53</v>
      </c>
      <c r="E62" s="35" t="s">
        <v>638</v>
      </c>
    </row>
    <row r="63" spans="1:18" ht="12.75" customHeight="1">
      <c r="A63" s="6" t="s">
        <v>42</v>
      </c>
      <c s="6"/>
      <c s="40" t="s">
        <v>34</v>
      </c>
      <c s="6"/>
      <c s="27" t="s">
        <v>378</v>
      </c>
      <c s="6"/>
      <c s="6"/>
      <c s="6"/>
      <c s="41">
        <f>0+Q63</f>
      </c>
      <c r="O63">
        <f>0+R63</f>
      </c>
      <c r="Q63">
        <f>0+I64+I68+I72+I76</f>
      </c>
      <c>
        <f>0+O64+O68+O72+O76</f>
      </c>
    </row>
    <row r="64" spans="1:16" ht="12.75">
      <c r="A64" s="25" t="s">
        <v>44</v>
      </c>
      <c s="29" t="s">
        <v>102</v>
      </c>
      <c s="29" t="s">
        <v>1453</v>
      </c>
      <c s="25" t="s">
        <v>46</v>
      </c>
      <c s="30" t="s">
        <v>1454</v>
      </c>
      <c s="31" t="s">
        <v>173</v>
      </c>
      <c s="32">
        <v>984</v>
      </c>
      <c s="33">
        <v>0</v>
      </c>
      <c s="33">
        <f>ROUND(ROUND(H64,2)*ROUND(G64,3),2)</f>
      </c>
      <c r="O64">
        <f>(I64*21)/100</f>
      </c>
      <c t="s">
        <v>22</v>
      </c>
    </row>
    <row r="65" spans="1:5" ht="25.5">
      <c r="A65" s="34" t="s">
        <v>49</v>
      </c>
      <c r="E65" s="35" t="s">
        <v>1455</v>
      </c>
    </row>
    <row r="66" spans="1:5" ht="25.5">
      <c r="A66" s="36" t="s">
        <v>51</v>
      </c>
      <c r="E66" s="37" t="s">
        <v>1487</v>
      </c>
    </row>
    <row r="67" spans="1:5" ht="51">
      <c r="A67" t="s">
        <v>53</v>
      </c>
      <c r="E67" s="35" t="s">
        <v>382</v>
      </c>
    </row>
    <row r="68" spans="1:16" ht="12.75">
      <c r="A68" s="25" t="s">
        <v>44</v>
      </c>
      <c s="29" t="s">
        <v>107</v>
      </c>
      <c s="29" t="s">
        <v>383</v>
      </c>
      <c s="25" t="s">
        <v>46</v>
      </c>
      <c s="30" t="s">
        <v>384</v>
      </c>
      <c s="31" t="s">
        <v>173</v>
      </c>
      <c s="32">
        <v>820</v>
      </c>
      <c s="33">
        <v>0</v>
      </c>
      <c s="33">
        <f>ROUND(ROUND(H68,2)*ROUND(G68,3),2)</f>
      </c>
      <c r="O68">
        <f>(I68*21)/100</f>
      </c>
      <c t="s">
        <v>22</v>
      </c>
    </row>
    <row r="69" spans="1:5" ht="25.5">
      <c r="A69" s="34" t="s">
        <v>49</v>
      </c>
      <c r="E69" s="35" t="s">
        <v>737</v>
      </c>
    </row>
    <row r="70" spans="1:5" ht="25.5">
      <c r="A70" s="36" t="s">
        <v>51</v>
      </c>
      <c r="E70" s="37" t="s">
        <v>1488</v>
      </c>
    </row>
    <row r="71" spans="1:5" ht="102">
      <c r="A71" t="s">
        <v>53</v>
      </c>
      <c r="E71" s="35" t="s">
        <v>387</v>
      </c>
    </row>
    <row r="72" spans="1:16" ht="12.75">
      <c r="A72" s="25" t="s">
        <v>44</v>
      </c>
      <c s="29" t="s">
        <v>112</v>
      </c>
      <c s="29" t="s">
        <v>447</v>
      </c>
      <c s="25" t="s">
        <v>46</v>
      </c>
      <c s="30" t="s">
        <v>448</v>
      </c>
      <c s="31" t="s">
        <v>173</v>
      </c>
      <c s="32">
        <v>230</v>
      </c>
      <c s="33">
        <v>0</v>
      </c>
      <c s="33">
        <f>ROUND(ROUND(H72,2)*ROUND(G72,3),2)</f>
      </c>
      <c r="O72">
        <f>(I72*21)/100</f>
      </c>
      <c t="s">
        <v>22</v>
      </c>
    </row>
    <row r="73" spans="1:5" ht="25.5">
      <c r="A73" s="34" t="s">
        <v>49</v>
      </c>
      <c r="E73" s="35" t="s">
        <v>1098</v>
      </c>
    </row>
    <row r="74" spans="1:5" ht="38.25">
      <c r="A74" s="36" t="s">
        <v>51</v>
      </c>
      <c r="E74" s="37" t="s">
        <v>1489</v>
      </c>
    </row>
    <row r="75" spans="1:5" ht="102">
      <c r="A75" t="s">
        <v>53</v>
      </c>
      <c r="E75" s="35" t="s">
        <v>387</v>
      </c>
    </row>
    <row r="76" spans="1:16" ht="12.75">
      <c r="A76" s="25" t="s">
        <v>44</v>
      </c>
      <c s="29" t="s">
        <v>116</v>
      </c>
      <c s="29" t="s">
        <v>1460</v>
      </c>
      <c s="25" t="s">
        <v>46</v>
      </c>
      <c s="30" t="s">
        <v>1461</v>
      </c>
      <c s="31" t="s">
        <v>173</v>
      </c>
      <c s="32">
        <v>820</v>
      </c>
      <c s="33">
        <v>0</v>
      </c>
      <c s="33">
        <f>ROUND(ROUND(H76,2)*ROUND(G76,3),2)</f>
      </c>
      <c r="O76">
        <f>(I76*21)/100</f>
      </c>
      <c t="s">
        <v>22</v>
      </c>
    </row>
    <row r="77" spans="1:5" ht="38.25">
      <c r="A77" s="34" t="s">
        <v>49</v>
      </c>
      <c r="E77" s="35" t="s">
        <v>1462</v>
      </c>
    </row>
    <row r="78" spans="1:5" ht="25.5">
      <c r="A78" s="36" t="s">
        <v>51</v>
      </c>
      <c r="E78" s="37" t="s">
        <v>1490</v>
      </c>
    </row>
    <row r="79" spans="1:5" ht="51">
      <c r="A79" t="s">
        <v>53</v>
      </c>
      <c r="E79" s="35" t="s">
        <v>763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f>
      </c>
      <c t="s">
        <v>21</v>
      </c>
    </row>
    <row r="3" spans="1:16" ht="15" customHeight="1">
      <c r="A3" t="s">
        <v>11</v>
      </c>
      <c s="12" t="s">
        <v>13</v>
      </c>
      <c s="13" t="s">
        <v>14</v>
      </c>
      <c s="1"/>
      <c s="14" t="s">
        <v>15</v>
      </c>
      <c s="1"/>
      <c s="9"/>
      <c s="8" t="s">
        <v>1491</v>
      </c>
      <c s="38">
        <f>0+I8</f>
      </c>
      <c r="O3" t="s">
        <v>18</v>
      </c>
      <c t="s">
        <v>22</v>
      </c>
    </row>
    <row r="4" spans="1:16" ht="15" customHeight="1">
      <c r="A4" t="s">
        <v>16</v>
      </c>
      <c s="16" t="s">
        <v>17</v>
      </c>
      <c s="17" t="s">
        <v>1491</v>
      </c>
      <c s="6"/>
      <c s="18" t="s">
        <v>1492</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39</v>
      </c>
      <c s="19"/>
      <c s="27" t="s">
        <v>488</v>
      </c>
      <c s="19"/>
      <c s="19"/>
      <c s="19"/>
      <c s="28">
        <f>0+Q8</f>
      </c>
      <c r="O8">
        <f>0+R8</f>
      </c>
      <c r="Q8">
        <f>0+I9+I13+I17+I21+I25+I29+I33+I37+I41+I45+I49+I53+I57+I61+I65+I69+I73+I77+I81+I85+I89+I93+I97+I101+I105+I109+I113</f>
      </c>
      <c>
        <f>0+O9+O13+O17+O21+O25+O29+O33+O37+O41+O45+O49+O53+O57+O61+O65+O69+O73+O77+O81+O85+O89+O93+O97+O101+O105+O109+O113</f>
      </c>
    </row>
    <row r="9" spans="1:16" ht="12.75">
      <c r="A9" s="25" t="s">
        <v>44</v>
      </c>
      <c s="29" t="s">
        <v>28</v>
      </c>
      <c s="29" t="s">
        <v>1493</v>
      </c>
      <c s="25" t="s">
        <v>46</v>
      </c>
      <c s="30" t="s">
        <v>1494</v>
      </c>
      <c s="31" t="s">
        <v>221</v>
      </c>
      <c s="32">
        <v>103</v>
      </c>
      <c s="33">
        <v>0</v>
      </c>
      <c s="33">
        <f>ROUND(ROUND(H9,2)*ROUND(G9,3),2)</f>
      </c>
      <c r="O9">
        <f>(I9*21)/100</f>
      </c>
      <c t="s">
        <v>22</v>
      </c>
    </row>
    <row r="10" spans="1:5" ht="12.75">
      <c r="A10" s="34" t="s">
        <v>49</v>
      </c>
      <c r="E10" s="35" t="s">
        <v>46</v>
      </c>
    </row>
    <row r="11" spans="1:5" ht="25.5">
      <c r="A11" s="36" t="s">
        <v>51</v>
      </c>
      <c r="E11" s="37" t="s">
        <v>1495</v>
      </c>
    </row>
    <row r="12" spans="1:5" ht="38.25">
      <c r="A12" t="s">
        <v>53</v>
      </c>
      <c r="E12" s="35" t="s">
        <v>1496</v>
      </c>
    </row>
    <row r="13" spans="1:16" ht="25.5">
      <c r="A13" s="25" t="s">
        <v>44</v>
      </c>
      <c s="29" t="s">
        <v>22</v>
      </c>
      <c s="29" t="s">
        <v>1497</v>
      </c>
      <c s="25" t="s">
        <v>46</v>
      </c>
      <c s="30" t="s">
        <v>1498</v>
      </c>
      <c s="31" t="s">
        <v>221</v>
      </c>
      <c s="32">
        <v>155</v>
      </c>
      <c s="33">
        <v>0</v>
      </c>
      <c s="33">
        <f>ROUND(ROUND(H13,2)*ROUND(G13,3),2)</f>
      </c>
      <c r="O13">
        <f>(I13*21)/100</f>
      </c>
      <c t="s">
        <v>22</v>
      </c>
    </row>
    <row r="14" spans="1:5" ht="76.5">
      <c r="A14" s="34" t="s">
        <v>49</v>
      </c>
      <c r="E14" s="35" t="s">
        <v>1499</v>
      </c>
    </row>
    <row r="15" spans="1:5" ht="76.5">
      <c r="A15" s="36" t="s">
        <v>51</v>
      </c>
      <c r="E15" s="37" t="s">
        <v>1500</v>
      </c>
    </row>
    <row r="16" spans="1:5" ht="63.75">
      <c r="A16" t="s">
        <v>53</v>
      </c>
      <c r="E16" s="35" t="s">
        <v>1501</v>
      </c>
    </row>
    <row r="17" spans="1:16" ht="12.75">
      <c r="A17" s="25" t="s">
        <v>44</v>
      </c>
      <c s="29" t="s">
        <v>21</v>
      </c>
      <c s="29" t="s">
        <v>1502</v>
      </c>
      <c s="25" t="s">
        <v>46</v>
      </c>
      <c s="30" t="s">
        <v>1503</v>
      </c>
      <c s="31" t="s">
        <v>221</v>
      </c>
      <c s="32">
        <v>155</v>
      </c>
      <c s="33">
        <v>0</v>
      </c>
      <c s="33">
        <f>ROUND(ROUND(H17,2)*ROUND(G17,3),2)</f>
      </c>
      <c r="O17">
        <f>(I17*21)/100</f>
      </c>
      <c t="s">
        <v>22</v>
      </c>
    </row>
    <row r="18" spans="1:5" ht="51">
      <c r="A18" s="34" t="s">
        <v>49</v>
      </c>
      <c r="E18" s="35" t="s">
        <v>1504</v>
      </c>
    </row>
    <row r="19" spans="1:5" ht="12.75">
      <c r="A19" s="36" t="s">
        <v>51</v>
      </c>
      <c r="E19" s="37" t="s">
        <v>1505</v>
      </c>
    </row>
    <row r="20" spans="1:5" ht="25.5">
      <c r="A20" t="s">
        <v>53</v>
      </c>
      <c r="E20" s="35" t="s">
        <v>1506</v>
      </c>
    </row>
    <row r="21" spans="1:16" ht="12.75">
      <c r="A21" s="25" t="s">
        <v>44</v>
      </c>
      <c s="29" t="s">
        <v>32</v>
      </c>
      <c s="29" t="s">
        <v>1507</v>
      </c>
      <c s="25" t="s">
        <v>46</v>
      </c>
      <c s="30" t="s">
        <v>1508</v>
      </c>
      <c s="31" t="s">
        <v>1509</v>
      </c>
      <c s="32">
        <v>32290</v>
      </c>
      <c s="33">
        <v>0</v>
      </c>
      <c s="33">
        <f>ROUND(ROUND(H21,2)*ROUND(G21,3),2)</f>
      </c>
      <c r="O21">
        <f>(I21*21)/100</f>
      </c>
      <c t="s">
        <v>22</v>
      </c>
    </row>
    <row r="22" spans="1:5" ht="38.25">
      <c r="A22" s="34" t="s">
        <v>49</v>
      </c>
      <c r="E22" s="35" t="s">
        <v>1510</v>
      </c>
    </row>
    <row r="23" spans="1:5" ht="76.5">
      <c r="A23" s="36" t="s">
        <v>51</v>
      </c>
      <c r="E23" s="37" t="s">
        <v>1511</v>
      </c>
    </row>
    <row r="24" spans="1:5" ht="25.5">
      <c r="A24" t="s">
        <v>53</v>
      </c>
      <c r="E24" s="35" t="s">
        <v>1512</v>
      </c>
    </row>
    <row r="25" spans="1:16" ht="25.5">
      <c r="A25" s="25" t="s">
        <v>44</v>
      </c>
      <c s="29" t="s">
        <v>34</v>
      </c>
      <c s="29" t="s">
        <v>1513</v>
      </c>
      <c s="25" t="s">
        <v>46</v>
      </c>
      <c s="30" t="s">
        <v>1514</v>
      </c>
      <c s="31" t="s">
        <v>221</v>
      </c>
      <c s="32">
        <v>23</v>
      </c>
      <c s="33">
        <v>0</v>
      </c>
      <c s="33">
        <f>ROUND(ROUND(H25,2)*ROUND(G25,3),2)</f>
      </c>
      <c r="O25">
        <f>(I25*21)/100</f>
      </c>
      <c t="s">
        <v>22</v>
      </c>
    </row>
    <row r="26" spans="1:5" ht="76.5">
      <c r="A26" s="34" t="s">
        <v>49</v>
      </c>
      <c r="E26" s="35" t="s">
        <v>1515</v>
      </c>
    </row>
    <row r="27" spans="1:5" ht="76.5">
      <c r="A27" s="36" t="s">
        <v>51</v>
      </c>
      <c r="E27" s="37" t="s">
        <v>1516</v>
      </c>
    </row>
    <row r="28" spans="1:5" ht="63.75">
      <c r="A28" t="s">
        <v>53</v>
      </c>
      <c r="E28" s="35" t="s">
        <v>1501</v>
      </c>
    </row>
    <row r="29" spans="1:16" ht="12.75">
      <c r="A29" s="25" t="s">
        <v>44</v>
      </c>
      <c s="29" t="s">
        <v>36</v>
      </c>
      <c s="29" t="s">
        <v>1517</v>
      </c>
      <c s="25" t="s">
        <v>46</v>
      </c>
      <c s="30" t="s">
        <v>1518</v>
      </c>
      <c s="31" t="s">
        <v>221</v>
      </c>
      <c s="32">
        <v>23</v>
      </c>
      <c s="33">
        <v>0</v>
      </c>
      <c s="33">
        <f>ROUND(ROUND(H29,2)*ROUND(G29,3),2)</f>
      </c>
      <c r="O29">
        <f>(I29*21)/100</f>
      </c>
      <c t="s">
        <v>22</v>
      </c>
    </row>
    <row r="30" spans="1:5" ht="51">
      <c r="A30" s="34" t="s">
        <v>49</v>
      </c>
      <c r="E30" s="35" t="s">
        <v>1504</v>
      </c>
    </row>
    <row r="31" spans="1:5" ht="12.75">
      <c r="A31" s="36" t="s">
        <v>51</v>
      </c>
      <c r="E31" s="37" t="s">
        <v>1519</v>
      </c>
    </row>
    <row r="32" spans="1:5" ht="25.5">
      <c r="A32" t="s">
        <v>53</v>
      </c>
      <c r="E32" s="35" t="s">
        <v>1506</v>
      </c>
    </row>
    <row r="33" spans="1:16" ht="12.75">
      <c r="A33" s="25" t="s">
        <v>44</v>
      </c>
      <c s="29" t="s">
        <v>73</v>
      </c>
      <c s="29" t="s">
        <v>1520</v>
      </c>
      <c s="25" t="s">
        <v>46</v>
      </c>
      <c s="30" t="s">
        <v>1521</v>
      </c>
      <c s="31" t="s">
        <v>1509</v>
      </c>
      <c s="32">
        <v>10574</v>
      </c>
      <c s="33">
        <v>0</v>
      </c>
      <c s="33">
        <f>ROUND(ROUND(H33,2)*ROUND(G33,3),2)</f>
      </c>
      <c r="O33">
        <f>(I33*21)/100</f>
      </c>
      <c t="s">
        <v>22</v>
      </c>
    </row>
    <row r="34" spans="1:5" ht="38.25">
      <c r="A34" s="34" t="s">
        <v>49</v>
      </c>
      <c r="E34" s="35" t="s">
        <v>1510</v>
      </c>
    </row>
    <row r="35" spans="1:5" ht="76.5">
      <c r="A35" s="36" t="s">
        <v>51</v>
      </c>
      <c r="E35" s="37" t="s">
        <v>1522</v>
      </c>
    </row>
    <row r="36" spans="1:5" ht="25.5">
      <c r="A36" t="s">
        <v>53</v>
      </c>
      <c r="E36" s="35" t="s">
        <v>1512</v>
      </c>
    </row>
    <row r="37" spans="1:16" ht="12.75">
      <c r="A37" s="25" t="s">
        <v>44</v>
      </c>
      <c s="29" t="s">
        <v>77</v>
      </c>
      <c s="29" t="s">
        <v>1523</v>
      </c>
      <c s="25" t="s">
        <v>46</v>
      </c>
      <c s="30" t="s">
        <v>1524</v>
      </c>
      <c s="31" t="s">
        <v>173</v>
      </c>
      <c s="32">
        <v>71.25</v>
      </c>
      <c s="33">
        <v>0</v>
      </c>
      <c s="33">
        <f>ROUND(ROUND(H37,2)*ROUND(G37,3),2)</f>
      </c>
      <c r="O37">
        <f>(I37*21)/100</f>
      </c>
      <c t="s">
        <v>22</v>
      </c>
    </row>
    <row r="38" spans="1:5" ht="25.5">
      <c r="A38" s="34" t="s">
        <v>49</v>
      </c>
      <c r="E38" s="35" t="s">
        <v>1525</v>
      </c>
    </row>
    <row r="39" spans="1:5" ht="76.5">
      <c r="A39" s="36" t="s">
        <v>51</v>
      </c>
      <c r="E39" s="37" t="s">
        <v>1526</v>
      </c>
    </row>
    <row r="40" spans="1:5" ht="38.25">
      <c r="A40" t="s">
        <v>53</v>
      </c>
      <c r="E40" s="35" t="s">
        <v>1527</v>
      </c>
    </row>
    <row r="41" spans="1:16" ht="12.75">
      <c r="A41" s="25" t="s">
        <v>44</v>
      </c>
      <c s="29" t="s">
        <v>39</v>
      </c>
      <c s="29" t="s">
        <v>1528</v>
      </c>
      <c s="25" t="s">
        <v>46</v>
      </c>
      <c s="30" t="s">
        <v>1529</v>
      </c>
      <c s="31" t="s">
        <v>173</v>
      </c>
      <c s="32">
        <v>71.25</v>
      </c>
      <c s="33">
        <v>0</v>
      </c>
      <c s="33">
        <f>ROUND(ROUND(H41,2)*ROUND(G41,3),2)</f>
      </c>
      <c r="O41">
        <f>(I41*21)/100</f>
      </c>
      <c t="s">
        <v>22</v>
      </c>
    </row>
    <row r="42" spans="1:5" ht="25.5">
      <c r="A42" s="34" t="s">
        <v>49</v>
      </c>
      <c r="E42" s="35" t="s">
        <v>1525</v>
      </c>
    </row>
    <row r="43" spans="1:5" ht="76.5">
      <c r="A43" s="36" t="s">
        <v>51</v>
      </c>
      <c r="E43" s="37" t="s">
        <v>1526</v>
      </c>
    </row>
    <row r="44" spans="1:5" ht="25.5">
      <c r="A44" t="s">
        <v>53</v>
      </c>
      <c r="E44" s="35" t="s">
        <v>1530</v>
      </c>
    </row>
    <row r="45" spans="1:16" ht="12.75">
      <c r="A45" s="25" t="s">
        <v>44</v>
      </c>
      <c s="29" t="s">
        <v>41</v>
      </c>
      <c s="29" t="s">
        <v>1531</v>
      </c>
      <c s="25" t="s">
        <v>46</v>
      </c>
      <c s="30" t="s">
        <v>1532</v>
      </c>
      <c s="31" t="s">
        <v>221</v>
      </c>
      <c s="32">
        <v>6</v>
      </c>
      <c s="33">
        <v>0</v>
      </c>
      <c s="33">
        <f>ROUND(ROUND(H45,2)*ROUND(G45,3),2)</f>
      </c>
      <c r="O45">
        <f>(I45*21)/100</f>
      </c>
      <c t="s">
        <v>22</v>
      </c>
    </row>
    <row r="46" spans="1:5" ht="25.5">
      <c r="A46" s="34" t="s">
        <v>49</v>
      </c>
      <c r="E46" s="35" t="s">
        <v>1533</v>
      </c>
    </row>
    <row r="47" spans="1:5" ht="76.5">
      <c r="A47" s="36" t="s">
        <v>51</v>
      </c>
      <c r="E47" s="37" t="s">
        <v>1534</v>
      </c>
    </row>
    <row r="48" spans="1:5" ht="76.5">
      <c r="A48" t="s">
        <v>53</v>
      </c>
      <c r="E48" s="35" t="s">
        <v>1535</v>
      </c>
    </row>
    <row r="49" spans="1:16" ht="12.75">
      <c r="A49" s="25" t="s">
        <v>44</v>
      </c>
      <c s="29" t="s">
        <v>88</v>
      </c>
      <c s="29" t="s">
        <v>1536</v>
      </c>
      <c s="25" t="s">
        <v>46</v>
      </c>
      <c s="30" t="s">
        <v>1537</v>
      </c>
      <c s="31" t="s">
        <v>221</v>
      </c>
      <c s="32">
        <v>6</v>
      </c>
      <c s="33">
        <v>0</v>
      </c>
      <c s="33">
        <f>ROUND(ROUND(H49,2)*ROUND(G49,3),2)</f>
      </c>
      <c r="O49">
        <f>(I49*21)/100</f>
      </c>
      <c t="s">
        <v>22</v>
      </c>
    </row>
    <row r="50" spans="1:5" ht="25.5">
      <c r="A50" s="34" t="s">
        <v>49</v>
      </c>
      <c r="E50" s="35" t="s">
        <v>1538</v>
      </c>
    </row>
    <row r="51" spans="1:5" ht="12.75">
      <c r="A51" s="36" t="s">
        <v>51</v>
      </c>
      <c r="E51" s="37" t="s">
        <v>1539</v>
      </c>
    </row>
    <row r="52" spans="1:5" ht="25.5">
      <c r="A52" t="s">
        <v>53</v>
      </c>
      <c r="E52" s="35" t="s">
        <v>1540</v>
      </c>
    </row>
    <row r="53" spans="1:16" ht="12.75">
      <c r="A53" s="25" t="s">
        <v>44</v>
      </c>
      <c s="29" t="s">
        <v>92</v>
      </c>
      <c s="29" t="s">
        <v>1541</v>
      </c>
      <c s="25" t="s">
        <v>46</v>
      </c>
      <c s="30" t="s">
        <v>1542</v>
      </c>
      <c s="31" t="s">
        <v>1509</v>
      </c>
      <c s="32">
        <v>1340</v>
      </c>
      <c s="33">
        <v>0</v>
      </c>
      <c s="33">
        <f>ROUND(ROUND(H53,2)*ROUND(G53,3),2)</f>
      </c>
      <c r="O53">
        <f>(I53*21)/100</f>
      </c>
      <c t="s">
        <v>22</v>
      </c>
    </row>
    <row r="54" spans="1:5" ht="38.25">
      <c r="A54" s="34" t="s">
        <v>49</v>
      </c>
      <c r="E54" s="35" t="s">
        <v>1510</v>
      </c>
    </row>
    <row r="55" spans="1:5" ht="76.5">
      <c r="A55" s="36" t="s">
        <v>51</v>
      </c>
      <c r="E55" s="37" t="s">
        <v>1543</v>
      </c>
    </row>
    <row r="56" spans="1:5" ht="25.5">
      <c r="A56" t="s">
        <v>53</v>
      </c>
      <c r="E56" s="35" t="s">
        <v>1544</v>
      </c>
    </row>
    <row r="57" spans="1:16" ht="12.75">
      <c r="A57" s="25" t="s">
        <v>44</v>
      </c>
      <c s="29" t="s">
        <v>97</v>
      </c>
      <c s="29" t="s">
        <v>1545</v>
      </c>
      <c s="25" t="s">
        <v>46</v>
      </c>
      <c s="30" t="s">
        <v>1546</v>
      </c>
      <c s="31" t="s">
        <v>221</v>
      </c>
      <c s="32">
        <v>12</v>
      </c>
      <c s="33">
        <v>0</v>
      </c>
      <c s="33">
        <f>ROUND(ROUND(H57,2)*ROUND(G57,3),2)</f>
      </c>
      <c r="O57">
        <f>(I57*21)/100</f>
      </c>
      <c t="s">
        <v>22</v>
      </c>
    </row>
    <row r="58" spans="1:5" ht="25.5">
      <c r="A58" s="34" t="s">
        <v>49</v>
      </c>
      <c r="E58" s="35" t="s">
        <v>1533</v>
      </c>
    </row>
    <row r="59" spans="1:5" ht="76.5">
      <c r="A59" s="36" t="s">
        <v>51</v>
      </c>
      <c r="E59" s="37" t="s">
        <v>1547</v>
      </c>
    </row>
    <row r="60" spans="1:5" ht="76.5">
      <c r="A60" t="s">
        <v>53</v>
      </c>
      <c r="E60" s="35" t="s">
        <v>1535</v>
      </c>
    </row>
    <row r="61" spans="1:16" ht="12.75">
      <c r="A61" s="25" t="s">
        <v>44</v>
      </c>
      <c s="29" t="s">
        <v>102</v>
      </c>
      <c s="29" t="s">
        <v>1548</v>
      </c>
      <c s="25" t="s">
        <v>46</v>
      </c>
      <c s="30" t="s">
        <v>1549</v>
      </c>
      <c s="31" t="s">
        <v>221</v>
      </c>
      <c s="32">
        <v>12</v>
      </c>
      <c s="33">
        <v>0</v>
      </c>
      <c s="33">
        <f>ROUND(ROUND(H61,2)*ROUND(G61,3),2)</f>
      </c>
      <c r="O61">
        <f>(I61*21)/100</f>
      </c>
      <c t="s">
        <v>22</v>
      </c>
    </row>
    <row r="62" spans="1:5" ht="25.5">
      <c r="A62" s="34" t="s">
        <v>49</v>
      </c>
      <c r="E62" s="35" t="s">
        <v>1538</v>
      </c>
    </row>
    <row r="63" spans="1:5" ht="12.75">
      <c r="A63" s="36" t="s">
        <v>51</v>
      </c>
      <c r="E63" s="37" t="s">
        <v>1550</v>
      </c>
    </row>
    <row r="64" spans="1:5" ht="25.5">
      <c r="A64" t="s">
        <v>53</v>
      </c>
      <c r="E64" s="35" t="s">
        <v>1540</v>
      </c>
    </row>
    <row r="65" spans="1:16" ht="12.75">
      <c r="A65" s="25" t="s">
        <v>44</v>
      </c>
      <c s="29" t="s">
        <v>107</v>
      </c>
      <c s="29" t="s">
        <v>1551</v>
      </c>
      <c s="25" t="s">
        <v>46</v>
      </c>
      <c s="30" t="s">
        <v>1552</v>
      </c>
      <c s="31" t="s">
        <v>1509</v>
      </c>
      <c s="32">
        <v>6014</v>
      </c>
      <c s="33">
        <v>0</v>
      </c>
      <c s="33">
        <f>ROUND(ROUND(H65,2)*ROUND(G65,3),2)</f>
      </c>
      <c r="O65">
        <f>(I65*21)/100</f>
      </c>
      <c t="s">
        <v>22</v>
      </c>
    </row>
    <row r="66" spans="1:5" ht="38.25">
      <c r="A66" s="34" t="s">
        <v>49</v>
      </c>
      <c r="E66" s="35" t="s">
        <v>1510</v>
      </c>
    </row>
    <row r="67" spans="1:5" ht="76.5">
      <c r="A67" s="36" t="s">
        <v>51</v>
      </c>
      <c r="E67" s="37" t="s">
        <v>1553</v>
      </c>
    </row>
    <row r="68" spans="1:5" ht="25.5">
      <c r="A68" t="s">
        <v>53</v>
      </c>
      <c r="E68" s="35" t="s">
        <v>1544</v>
      </c>
    </row>
    <row r="69" spans="1:16" ht="12.75">
      <c r="A69" s="25" t="s">
        <v>44</v>
      </c>
      <c s="29" t="s">
        <v>112</v>
      </c>
      <c s="29" t="s">
        <v>1554</v>
      </c>
      <c s="25" t="s">
        <v>46</v>
      </c>
      <c s="30" t="s">
        <v>1555</v>
      </c>
      <c s="31" t="s">
        <v>221</v>
      </c>
      <c s="32">
        <v>1</v>
      </c>
      <c s="33">
        <v>0</v>
      </c>
      <c s="33">
        <f>ROUND(ROUND(H69,2)*ROUND(G69,3),2)</f>
      </c>
      <c r="O69">
        <f>(I69*21)/100</f>
      </c>
      <c t="s">
        <v>22</v>
      </c>
    </row>
    <row r="70" spans="1:5" ht="25.5">
      <c r="A70" s="34" t="s">
        <v>49</v>
      </c>
      <c r="E70" s="35" t="s">
        <v>1533</v>
      </c>
    </row>
    <row r="71" spans="1:5" ht="76.5">
      <c r="A71" s="36" t="s">
        <v>51</v>
      </c>
      <c r="E71" s="37" t="s">
        <v>1556</v>
      </c>
    </row>
    <row r="72" spans="1:5" ht="76.5">
      <c r="A72" t="s">
        <v>53</v>
      </c>
      <c r="E72" s="35" t="s">
        <v>1535</v>
      </c>
    </row>
    <row r="73" spans="1:16" ht="12.75">
      <c r="A73" s="25" t="s">
        <v>44</v>
      </c>
      <c s="29" t="s">
        <v>116</v>
      </c>
      <c s="29" t="s">
        <v>1557</v>
      </c>
      <c s="25" t="s">
        <v>46</v>
      </c>
      <c s="30" t="s">
        <v>1558</v>
      </c>
      <c s="31" t="s">
        <v>221</v>
      </c>
      <c s="32">
        <v>1</v>
      </c>
      <c s="33">
        <v>0</v>
      </c>
      <c s="33">
        <f>ROUND(ROUND(H73,2)*ROUND(G73,3),2)</f>
      </c>
      <c r="O73">
        <f>(I73*21)/100</f>
      </c>
      <c t="s">
        <v>22</v>
      </c>
    </row>
    <row r="74" spans="1:5" ht="25.5">
      <c r="A74" s="34" t="s">
        <v>49</v>
      </c>
      <c r="E74" s="35" t="s">
        <v>1538</v>
      </c>
    </row>
    <row r="75" spans="1:5" ht="12.75">
      <c r="A75" s="36" t="s">
        <v>51</v>
      </c>
      <c r="E75" s="37" t="s">
        <v>1559</v>
      </c>
    </row>
    <row r="76" spans="1:5" ht="25.5">
      <c r="A76" t="s">
        <v>53</v>
      </c>
      <c r="E76" s="35" t="s">
        <v>1540</v>
      </c>
    </row>
    <row r="77" spans="1:16" ht="12.75">
      <c r="A77" s="25" t="s">
        <v>44</v>
      </c>
      <c s="29" t="s">
        <v>121</v>
      </c>
      <c s="29" t="s">
        <v>1560</v>
      </c>
      <c s="25" t="s">
        <v>46</v>
      </c>
      <c s="30" t="s">
        <v>1561</v>
      </c>
      <c s="31" t="s">
        <v>1509</v>
      </c>
      <c s="32">
        <v>546</v>
      </c>
      <c s="33">
        <v>0</v>
      </c>
      <c s="33">
        <f>ROUND(ROUND(H77,2)*ROUND(G77,3),2)</f>
      </c>
      <c r="O77">
        <f>(I77*21)/100</f>
      </c>
      <c t="s">
        <v>22</v>
      </c>
    </row>
    <row r="78" spans="1:5" ht="38.25">
      <c r="A78" s="34" t="s">
        <v>49</v>
      </c>
      <c r="E78" s="35" t="s">
        <v>1510</v>
      </c>
    </row>
    <row r="79" spans="1:5" ht="76.5">
      <c r="A79" s="36" t="s">
        <v>51</v>
      </c>
      <c r="E79" s="37" t="s">
        <v>1562</v>
      </c>
    </row>
    <row r="80" spans="1:5" ht="25.5">
      <c r="A80" t="s">
        <v>53</v>
      </c>
      <c r="E80" s="35" t="s">
        <v>1544</v>
      </c>
    </row>
    <row r="81" spans="1:16" ht="12.75">
      <c r="A81" s="25" t="s">
        <v>44</v>
      </c>
      <c s="29" t="s">
        <v>123</v>
      </c>
      <c s="29" t="s">
        <v>1563</v>
      </c>
      <c s="25" t="s">
        <v>46</v>
      </c>
      <c s="30" t="s">
        <v>1564</v>
      </c>
      <c s="31" t="s">
        <v>221</v>
      </c>
      <c s="32">
        <v>6</v>
      </c>
      <c s="33">
        <v>0</v>
      </c>
      <c s="33">
        <f>ROUND(ROUND(H81,2)*ROUND(G81,3),2)</f>
      </c>
      <c r="O81">
        <f>(I81*21)/100</f>
      </c>
      <c t="s">
        <v>22</v>
      </c>
    </row>
    <row r="82" spans="1:5" ht="25.5">
      <c r="A82" s="34" t="s">
        <v>49</v>
      </c>
      <c r="E82" s="35" t="s">
        <v>1533</v>
      </c>
    </row>
    <row r="83" spans="1:5" ht="76.5">
      <c r="A83" s="36" t="s">
        <v>51</v>
      </c>
      <c r="E83" s="37" t="s">
        <v>1565</v>
      </c>
    </row>
    <row r="84" spans="1:5" ht="76.5">
      <c r="A84" t="s">
        <v>53</v>
      </c>
      <c r="E84" s="35" t="s">
        <v>1535</v>
      </c>
    </row>
    <row r="85" spans="1:16" ht="12.75">
      <c r="A85" s="25" t="s">
        <v>44</v>
      </c>
      <c s="29" t="s">
        <v>129</v>
      </c>
      <c s="29" t="s">
        <v>1566</v>
      </c>
      <c s="25" t="s">
        <v>46</v>
      </c>
      <c s="30" t="s">
        <v>1567</v>
      </c>
      <c s="31" t="s">
        <v>221</v>
      </c>
      <c s="32">
        <v>6</v>
      </c>
      <c s="33">
        <v>0</v>
      </c>
      <c s="33">
        <f>ROUND(ROUND(H85,2)*ROUND(G85,3),2)</f>
      </c>
      <c r="O85">
        <f>(I85*21)/100</f>
      </c>
      <c t="s">
        <v>22</v>
      </c>
    </row>
    <row r="86" spans="1:5" ht="38.25">
      <c r="A86" s="34" t="s">
        <v>49</v>
      </c>
      <c r="E86" s="35" t="s">
        <v>1568</v>
      </c>
    </row>
    <row r="87" spans="1:5" ht="12.75">
      <c r="A87" s="36" t="s">
        <v>51</v>
      </c>
      <c r="E87" s="37" t="s">
        <v>1569</v>
      </c>
    </row>
    <row r="88" spans="1:5" ht="25.5">
      <c r="A88" t="s">
        <v>53</v>
      </c>
      <c r="E88" s="35" t="s">
        <v>1540</v>
      </c>
    </row>
    <row r="89" spans="1:16" ht="12.75">
      <c r="A89" s="25" t="s">
        <v>44</v>
      </c>
      <c s="29" t="s">
        <v>133</v>
      </c>
      <c s="29" t="s">
        <v>1570</v>
      </c>
      <c s="25" t="s">
        <v>46</v>
      </c>
      <c s="30" t="s">
        <v>1571</v>
      </c>
      <c s="31" t="s">
        <v>1509</v>
      </c>
      <c s="32">
        <v>616</v>
      </c>
      <c s="33">
        <v>0</v>
      </c>
      <c s="33">
        <f>ROUND(ROUND(H89,2)*ROUND(G89,3),2)</f>
      </c>
      <c r="O89">
        <f>(I89*21)/100</f>
      </c>
      <c t="s">
        <v>22</v>
      </c>
    </row>
    <row r="90" spans="1:5" ht="38.25">
      <c r="A90" s="34" t="s">
        <v>49</v>
      </c>
      <c r="E90" s="35" t="s">
        <v>1510</v>
      </c>
    </row>
    <row r="91" spans="1:5" ht="76.5">
      <c r="A91" s="36" t="s">
        <v>51</v>
      </c>
      <c r="E91" s="37" t="s">
        <v>1572</v>
      </c>
    </row>
    <row r="92" spans="1:5" ht="25.5">
      <c r="A92" t="s">
        <v>53</v>
      </c>
      <c r="E92" s="35" t="s">
        <v>1544</v>
      </c>
    </row>
    <row r="93" spans="1:16" ht="12.75">
      <c r="A93" s="25" t="s">
        <v>44</v>
      </c>
      <c s="29" t="s">
        <v>135</v>
      </c>
      <c s="29" t="s">
        <v>1573</v>
      </c>
      <c s="25" t="s">
        <v>46</v>
      </c>
      <c s="30" t="s">
        <v>1574</v>
      </c>
      <c s="31" t="s">
        <v>221</v>
      </c>
      <c s="32">
        <v>12</v>
      </c>
      <c s="33">
        <v>0</v>
      </c>
      <c s="33">
        <f>ROUND(ROUND(H93,2)*ROUND(G93,3),2)</f>
      </c>
      <c r="O93">
        <f>(I93*21)/100</f>
      </c>
      <c t="s">
        <v>22</v>
      </c>
    </row>
    <row r="94" spans="1:5" ht="76.5">
      <c r="A94" s="34" t="s">
        <v>49</v>
      </c>
      <c r="E94" s="35" t="s">
        <v>1499</v>
      </c>
    </row>
    <row r="95" spans="1:5" ht="76.5">
      <c r="A95" s="36" t="s">
        <v>51</v>
      </c>
      <c r="E95" s="37" t="s">
        <v>1547</v>
      </c>
    </row>
    <row r="96" spans="1:5" ht="63.75">
      <c r="A96" t="s">
        <v>53</v>
      </c>
      <c r="E96" s="35" t="s">
        <v>1575</v>
      </c>
    </row>
    <row r="97" spans="1:16" ht="12.75">
      <c r="A97" s="25" t="s">
        <v>44</v>
      </c>
      <c s="29" t="s">
        <v>139</v>
      </c>
      <c s="29" t="s">
        <v>1576</v>
      </c>
      <c s="25" t="s">
        <v>46</v>
      </c>
      <c s="30" t="s">
        <v>1577</v>
      </c>
      <c s="31" t="s">
        <v>221</v>
      </c>
      <c s="32">
        <v>12</v>
      </c>
      <c s="33">
        <v>0</v>
      </c>
      <c s="33">
        <f>ROUND(ROUND(H97,2)*ROUND(G97,3),2)</f>
      </c>
      <c r="O97">
        <f>(I97*21)/100</f>
      </c>
      <c t="s">
        <v>22</v>
      </c>
    </row>
    <row r="98" spans="1:5" ht="63.75">
      <c r="A98" s="34" t="s">
        <v>49</v>
      </c>
      <c r="E98" s="35" t="s">
        <v>1578</v>
      </c>
    </row>
    <row r="99" spans="1:5" ht="12.75">
      <c r="A99" s="36" t="s">
        <v>51</v>
      </c>
      <c r="E99" s="37" t="s">
        <v>1579</v>
      </c>
    </row>
    <row r="100" spans="1:5" ht="25.5">
      <c r="A100" t="s">
        <v>53</v>
      </c>
      <c r="E100" s="35" t="s">
        <v>1540</v>
      </c>
    </row>
    <row r="101" spans="1:16" ht="12.75">
      <c r="A101" s="25" t="s">
        <v>44</v>
      </c>
      <c s="29" t="s">
        <v>143</v>
      </c>
      <c s="29" t="s">
        <v>1580</v>
      </c>
      <c s="25" t="s">
        <v>46</v>
      </c>
      <c s="30" t="s">
        <v>1581</v>
      </c>
      <c s="31" t="s">
        <v>1509</v>
      </c>
      <c s="32">
        <v>6014</v>
      </c>
      <c s="33">
        <v>0</v>
      </c>
      <c s="33">
        <f>ROUND(ROUND(H101,2)*ROUND(G101,3),2)</f>
      </c>
      <c r="O101">
        <f>(I101*21)/100</f>
      </c>
      <c t="s">
        <v>22</v>
      </c>
    </row>
    <row r="102" spans="1:5" ht="38.25">
      <c r="A102" s="34" t="s">
        <v>49</v>
      </c>
      <c r="E102" s="35" t="s">
        <v>1510</v>
      </c>
    </row>
    <row r="103" spans="1:5" ht="76.5">
      <c r="A103" s="36" t="s">
        <v>51</v>
      </c>
      <c r="E103" s="37" t="s">
        <v>1553</v>
      </c>
    </row>
    <row r="104" spans="1:5" ht="25.5">
      <c r="A104" t="s">
        <v>53</v>
      </c>
      <c r="E104" s="35" t="s">
        <v>1544</v>
      </c>
    </row>
    <row r="105" spans="1:16" ht="12.75">
      <c r="A105" s="25" t="s">
        <v>44</v>
      </c>
      <c s="29" t="s">
        <v>147</v>
      </c>
      <c s="29" t="s">
        <v>1582</v>
      </c>
      <c s="25" t="s">
        <v>46</v>
      </c>
      <c s="30" t="s">
        <v>1583</v>
      </c>
      <c s="31" t="s">
        <v>1509</v>
      </c>
      <c s="32">
        <v>11350</v>
      </c>
      <c s="33">
        <v>0</v>
      </c>
      <c s="33">
        <f>ROUND(ROUND(H105,2)*ROUND(G105,3),2)</f>
      </c>
      <c r="O105">
        <f>(I105*21)/100</f>
      </c>
      <c t="s">
        <v>22</v>
      </c>
    </row>
    <row r="106" spans="1:5" ht="38.25">
      <c r="A106" s="34" t="s">
        <v>49</v>
      </c>
      <c r="E106" s="35" t="s">
        <v>1510</v>
      </c>
    </row>
    <row r="107" spans="1:5" ht="76.5">
      <c r="A107" s="36" t="s">
        <v>51</v>
      </c>
      <c r="E107" s="37" t="s">
        <v>1584</v>
      </c>
    </row>
    <row r="108" spans="1:5" ht="25.5">
      <c r="A108" t="s">
        <v>53</v>
      </c>
      <c r="E108" s="35" t="s">
        <v>1544</v>
      </c>
    </row>
    <row r="109" spans="1:16" ht="12.75">
      <c r="A109" s="25" t="s">
        <v>44</v>
      </c>
      <c s="29" t="s">
        <v>151</v>
      </c>
      <c s="29" t="s">
        <v>1585</v>
      </c>
      <c s="25" t="s">
        <v>46</v>
      </c>
      <c s="30" t="s">
        <v>1586</v>
      </c>
      <c s="31" t="s">
        <v>221</v>
      </c>
      <c s="32">
        <v>105</v>
      </c>
      <c s="33">
        <v>0</v>
      </c>
      <c s="33">
        <f>ROUND(ROUND(H109,2)*ROUND(G109,3),2)</f>
      </c>
      <c r="O109">
        <f>(I109*21)/100</f>
      </c>
      <c t="s">
        <v>22</v>
      </c>
    </row>
    <row r="110" spans="1:5" ht="76.5">
      <c r="A110" s="34" t="s">
        <v>49</v>
      </c>
      <c r="E110" s="35" t="s">
        <v>1499</v>
      </c>
    </row>
    <row r="111" spans="1:5" ht="76.5">
      <c r="A111" s="36" t="s">
        <v>51</v>
      </c>
      <c r="E111" s="37" t="s">
        <v>1587</v>
      </c>
    </row>
    <row r="112" spans="1:5" ht="63.75">
      <c r="A112" t="s">
        <v>53</v>
      </c>
      <c r="E112" s="35" t="s">
        <v>1575</v>
      </c>
    </row>
    <row r="113" spans="1:16" ht="12.75">
      <c r="A113" s="25" t="s">
        <v>44</v>
      </c>
      <c s="29" t="s">
        <v>155</v>
      </c>
      <c s="29" t="s">
        <v>1588</v>
      </c>
      <c s="25" t="s">
        <v>46</v>
      </c>
      <c s="30" t="s">
        <v>1589</v>
      </c>
      <c s="31" t="s">
        <v>221</v>
      </c>
      <c s="32">
        <v>105</v>
      </c>
      <c s="33">
        <v>0</v>
      </c>
      <c s="33">
        <f>ROUND(ROUND(H113,2)*ROUND(G113,3),2)</f>
      </c>
      <c r="O113">
        <f>(I113*21)/100</f>
      </c>
      <c t="s">
        <v>22</v>
      </c>
    </row>
    <row r="114" spans="1:5" ht="51">
      <c r="A114" s="34" t="s">
        <v>49</v>
      </c>
      <c r="E114" s="35" t="s">
        <v>1590</v>
      </c>
    </row>
    <row r="115" spans="1:5" ht="12.75">
      <c r="A115" s="36" t="s">
        <v>51</v>
      </c>
      <c r="E115" s="37" t="s">
        <v>1591</v>
      </c>
    </row>
    <row r="116" spans="1:5" ht="25.5">
      <c r="A116" t="s">
        <v>53</v>
      </c>
      <c r="E116" s="35" t="s">
        <v>1540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0+O9</f>
      </c>
      <c t="s">
        <v>21</v>
      </c>
    </row>
    <row r="3" spans="1:16" ht="15" customHeight="1">
      <c r="A3" t="s">
        <v>11</v>
      </c>
      <c s="12" t="s">
        <v>13</v>
      </c>
      <c s="13" t="s">
        <v>14</v>
      </c>
      <c s="1"/>
      <c s="14" t="s">
        <v>15</v>
      </c>
      <c s="1"/>
      <c s="9"/>
      <c s="8" t="s">
        <v>1596</v>
      </c>
      <c s="38">
        <f>0+I9</f>
      </c>
      <c r="O3" t="s">
        <v>18</v>
      </c>
      <c t="s">
        <v>22</v>
      </c>
    </row>
    <row r="4" spans="1:16" ht="15" customHeight="1">
      <c r="A4" t="s">
        <v>16</v>
      </c>
      <c s="12" t="s">
        <v>1592</v>
      </c>
      <c s="13" t="s">
        <v>1593</v>
      </c>
      <c s="1"/>
      <c s="14" t="s">
        <v>1594</v>
      </c>
      <c s="1"/>
      <c s="1"/>
      <c s="11"/>
      <c s="11"/>
      <c r="O4" t="s">
        <v>19</v>
      </c>
      <c t="s">
        <v>22</v>
      </c>
    </row>
    <row r="5" spans="1:16" ht="12.75" customHeight="1">
      <c r="A5" t="s">
        <v>1595</v>
      </c>
      <c s="16" t="s">
        <v>17</v>
      </c>
      <c s="17" t="s">
        <v>1596</v>
      </c>
      <c s="6"/>
      <c s="18" t="s">
        <v>1597</v>
      </c>
      <c s="6"/>
      <c s="6"/>
      <c s="6"/>
      <c s="6"/>
      <c r="O5" t="s">
        <v>20</v>
      </c>
      <c t="s">
        <v>22</v>
      </c>
    </row>
    <row r="6" spans="1:9" ht="12.75" customHeight="1">
      <c r="A6" s="15" t="s">
        <v>25</v>
      </c>
      <c s="15" t="s">
        <v>27</v>
      </c>
      <c s="15" t="s">
        <v>29</v>
      </c>
      <c s="15" t="s">
        <v>30</v>
      </c>
      <c s="15" t="s">
        <v>31</v>
      </c>
      <c s="15" t="s">
        <v>33</v>
      </c>
      <c s="15" t="s">
        <v>35</v>
      </c>
      <c s="15" t="s">
        <v>37</v>
      </c>
      <c s="15"/>
    </row>
    <row r="7" spans="1:9" ht="12.75" customHeight="1">
      <c r="A7" s="15"/>
      <c s="15"/>
      <c s="15"/>
      <c s="15"/>
      <c s="15"/>
      <c s="15"/>
      <c s="15"/>
      <c s="15" t="s">
        <v>38</v>
      </c>
      <c s="15" t="s">
        <v>40</v>
      </c>
    </row>
    <row r="8" spans="1:9" ht="12.75" customHeight="1">
      <c r="A8" s="15" t="s">
        <v>26</v>
      </c>
      <c s="15" t="s">
        <v>28</v>
      </c>
      <c s="15" t="s">
        <v>22</v>
      </c>
      <c s="15" t="s">
        <v>21</v>
      </c>
      <c s="15" t="s">
        <v>32</v>
      </c>
      <c s="15" t="s">
        <v>34</v>
      </c>
      <c s="15" t="s">
        <v>36</v>
      </c>
      <c s="15" t="s">
        <v>39</v>
      </c>
      <c s="15" t="s">
        <v>41</v>
      </c>
    </row>
    <row r="9" spans="1:18" ht="12.75" customHeight="1">
      <c r="A9" s="19" t="s">
        <v>42</v>
      </c>
      <c s="19"/>
      <c s="26" t="s">
        <v>39</v>
      </c>
      <c s="19"/>
      <c s="27" t="s">
        <v>488</v>
      </c>
      <c s="19"/>
      <c s="19"/>
      <c s="19"/>
      <c s="28">
        <f>0+Q9</f>
      </c>
      <c r="O9">
        <f>0+R9</f>
      </c>
      <c r="Q9">
        <f>0+I10+I14+I18+I22+I26+I30+I34+I38+I42+I46+I50</f>
      </c>
      <c>
        <f>0+O10+O14+O18+O22+O26+O30+O34+O38+O42+O46+O50</f>
      </c>
    </row>
    <row r="10" spans="1:16" ht="25.5">
      <c r="A10" s="25" t="s">
        <v>44</v>
      </c>
      <c s="29" t="s">
        <v>28</v>
      </c>
      <c s="29" t="s">
        <v>1598</v>
      </c>
      <c s="25" t="s">
        <v>46</v>
      </c>
      <c s="30" t="s">
        <v>1599</v>
      </c>
      <c s="31" t="s">
        <v>221</v>
      </c>
      <c s="32">
        <v>35</v>
      </c>
      <c s="33">
        <v>0</v>
      </c>
      <c s="33">
        <f>ROUND(ROUND(H10,2)*ROUND(G10,3),2)</f>
      </c>
      <c r="O10">
        <f>(I10*21)/100</f>
      </c>
      <c t="s">
        <v>22</v>
      </c>
    </row>
    <row r="11" spans="1:5" ht="12.75">
      <c r="A11" s="34" t="s">
        <v>49</v>
      </c>
      <c r="E11" s="35" t="s">
        <v>1600</v>
      </c>
    </row>
    <row r="12" spans="1:5" ht="12.75">
      <c r="A12" s="36" t="s">
        <v>51</v>
      </c>
      <c r="E12" s="37" t="s">
        <v>1601</v>
      </c>
    </row>
    <row r="13" spans="1:5" ht="25.5">
      <c r="A13" t="s">
        <v>53</v>
      </c>
      <c r="E13" s="35" t="s">
        <v>1602</v>
      </c>
    </row>
    <row r="14" spans="1:16" ht="12.75">
      <c r="A14" s="25" t="s">
        <v>44</v>
      </c>
      <c s="29" t="s">
        <v>22</v>
      </c>
      <c s="29" t="s">
        <v>1502</v>
      </c>
      <c s="25" t="s">
        <v>46</v>
      </c>
      <c s="30" t="s">
        <v>1503</v>
      </c>
      <c s="31" t="s">
        <v>221</v>
      </c>
      <c s="32">
        <v>22</v>
      </c>
      <c s="33">
        <v>0</v>
      </c>
      <c s="33">
        <f>ROUND(ROUND(H14,2)*ROUND(G14,3),2)</f>
      </c>
      <c r="O14">
        <f>(I14*21)/100</f>
      </c>
      <c t="s">
        <v>22</v>
      </c>
    </row>
    <row r="15" spans="1:5" ht="38.25">
      <c r="A15" s="34" t="s">
        <v>49</v>
      </c>
      <c r="E15" s="35" t="s">
        <v>1603</v>
      </c>
    </row>
    <row r="16" spans="1:5" ht="12.75">
      <c r="A16" s="36" t="s">
        <v>51</v>
      </c>
      <c r="E16" s="37" t="s">
        <v>1604</v>
      </c>
    </row>
    <row r="17" spans="1:5" ht="25.5">
      <c r="A17" t="s">
        <v>53</v>
      </c>
      <c r="E17" s="35" t="s">
        <v>1506</v>
      </c>
    </row>
    <row r="18" spans="1:16" ht="12.75">
      <c r="A18" s="25" t="s">
        <v>44</v>
      </c>
      <c s="29" t="s">
        <v>21</v>
      </c>
      <c s="29" t="s">
        <v>1605</v>
      </c>
      <c s="25" t="s">
        <v>46</v>
      </c>
      <c s="30" t="s">
        <v>1606</v>
      </c>
      <c s="31" t="s">
        <v>221</v>
      </c>
      <c s="32">
        <v>3</v>
      </c>
      <c s="33">
        <v>0</v>
      </c>
      <c s="33">
        <f>ROUND(ROUND(H18,2)*ROUND(G18,3),2)</f>
      </c>
      <c r="O18">
        <f>(I18*21)/100</f>
      </c>
      <c t="s">
        <v>22</v>
      </c>
    </row>
    <row r="19" spans="1:5" ht="12.75">
      <c r="A19" s="34" t="s">
        <v>49</v>
      </c>
      <c r="E19" s="35" t="s">
        <v>1600</v>
      </c>
    </row>
    <row r="20" spans="1:5" ht="12.75">
      <c r="A20" s="36" t="s">
        <v>51</v>
      </c>
      <c r="E20" s="37" t="s">
        <v>1607</v>
      </c>
    </row>
    <row r="21" spans="1:5" ht="25.5">
      <c r="A21" t="s">
        <v>53</v>
      </c>
      <c r="E21" s="35" t="s">
        <v>1602</v>
      </c>
    </row>
    <row r="22" spans="1:16" ht="12.75">
      <c r="A22" s="25" t="s">
        <v>44</v>
      </c>
      <c s="29" t="s">
        <v>32</v>
      </c>
      <c s="29" t="s">
        <v>1517</v>
      </c>
      <c s="25" t="s">
        <v>46</v>
      </c>
      <c s="30" t="s">
        <v>1518</v>
      </c>
      <c s="31" t="s">
        <v>221</v>
      </c>
      <c s="32">
        <v>2</v>
      </c>
      <c s="33">
        <v>0</v>
      </c>
      <c s="33">
        <f>ROUND(ROUND(H22,2)*ROUND(G22,3),2)</f>
      </c>
      <c r="O22">
        <f>(I22*21)/100</f>
      </c>
      <c t="s">
        <v>22</v>
      </c>
    </row>
    <row r="23" spans="1:5" ht="12.75">
      <c r="A23" s="34" t="s">
        <v>49</v>
      </c>
      <c r="E23" s="35" t="s">
        <v>1600</v>
      </c>
    </row>
    <row r="24" spans="1:5" ht="12.75">
      <c r="A24" s="36" t="s">
        <v>51</v>
      </c>
      <c r="E24" s="37" t="s">
        <v>184</v>
      </c>
    </row>
    <row r="25" spans="1:5" ht="25.5">
      <c r="A25" t="s">
        <v>53</v>
      </c>
      <c r="E25" s="35" t="s">
        <v>1506</v>
      </c>
    </row>
    <row r="26" spans="1:16" ht="12.75">
      <c r="A26" s="25" t="s">
        <v>44</v>
      </c>
      <c s="29" t="s">
        <v>34</v>
      </c>
      <c s="29" t="s">
        <v>1608</v>
      </c>
      <c s="25" t="s">
        <v>46</v>
      </c>
      <c s="30" t="s">
        <v>1609</v>
      </c>
      <c s="31" t="s">
        <v>221</v>
      </c>
      <c s="32">
        <v>2</v>
      </c>
      <c s="33">
        <v>0</v>
      </c>
      <c s="33">
        <f>ROUND(ROUND(H26,2)*ROUND(G26,3),2)</f>
      </c>
      <c r="O26">
        <f>(I26*21)/100</f>
      </c>
      <c t="s">
        <v>22</v>
      </c>
    </row>
    <row r="27" spans="1:5" ht="38.25">
      <c r="A27" s="34" t="s">
        <v>49</v>
      </c>
      <c r="E27" s="35" t="s">
        <v>1603</v>
      </c>
    </row>
    <row r="28" spans="1:5" ht="12.75">
      <c r="A28" s="36" t="s">
        <v>51</v>
      </c>
      <c r="E28" s="37" t="s">
        <v>184</v>
      </c>
    </row>
    <row r="29" spans="1:5" ht="25.5">
      <c r="A29" t="s">
        <v>53</v>
      </c>
      <c r="E29" s="35" t="s">
        <v>1506</v>
      </c>
    </row>
    <row r="30" spans="1:16" ht="25.5">
      <c r="A30" s="25" t="s">
        <v>44</v>
      </c>
      <c s="29" t="s">
        <v>36</v>
      </c>
      <c s="29" t="s">
        <v>1610</v>
      </c>
      <c s="25" t="s">
        <v>46</v>
      </c>
      <c s="30" t="s">
        <v>1611</v>
      </c>
      <c s="31" t="s">
        <v>221</v>
      </c>
      <c s="32">
        <v>34</v>
      </c>
      <c s="33">
        <v>0</v>
      </c>
      <c s="33">
        <f>ROUND(ROUND(H30,2)*ROUND(G30,3),2)</f>
      </c>
      <c r="O30">
        <f>(I30*21)/100</f>
      </c>
      <c t="s">
        <v>22</v>
      </c>
    </row>
    <row r="31" spans="1:5" ht="12.75">
      <c r="A31" s="34" t="s">
        <v>49</v>
      </c>
      <c r="E31" s="35" t="s">
        <v>1600</v>
      </c>
    </row>
    <row r="32" spans="1:5" ht="12.75">
      <c r="A32" s="36" t="s">
        <v>51</v>
      </c>
      <c r="E32" s="37" t="s">
        <v>1612</v>
      </c>
    </row>
    <row r="33" spans="1:5" ht="25.5">
      <c r="A33" t="s">
        <v>53</v>
      </c>
      <c r="E33" s="35" t="s">
        <v>1613</v>
      </c>
    </row>
    <row r="34" spans="1:16" ht="12.75">
      <c r="A34" s="25" t="s">
        <v>44</v>
      </c>
      <c s="29" t="s">
        <v>73</v>
      </c>
      <c s="29" t="s">
        <v>1614</v>
      </c>
      <c s="25" t="s">
        <v>46</v>
      </c>
      <c s="30" t="s">
        <v>1615</v>
      </c>
      <c s="31" t="s">
        <v>221</v>
      </c>
      <c s="32">
        <v>25</v>
      </c>
      <c s="33">
        <v>0</v>
      </c>
      <c s="33">
        <f>ROUND(ROUND(H34,2)*ROUND(G34,3),2)</f>
      </c>
      <c r="O34">
        <f>(I34*21)/100</f>
      </c>
      <c t="s">
        <v>22</v>
      </c>
    </row>
    <row r="35" spans="1:5" ht="25.5">
      <c r="A35" s="34" t="s">
        <v>49</v>
      </c>
      <c r="E35" s="35" t="s">
        <v>1616</v>
      </c>
    </row>
    <row r="36" spans="1:5" ht="12.75">
      <c r="A36" s="36" t="s">
        <v>51</v>
      </c>
      <c r="E36" s="37" t="s">
        <v>1130</v>
      </c>
    </row>
    <row r="37" spans="1:5" ht="25.5">
      <c r="A37" t="s">
        <v>53</v>
      </c>
      <c r="E37" s="35" t="s">
        <v>1506</v>
      </c>
    </row>
    <row r="38" spans="1:16" ht="25.5">
      <c r="A38" s="25" t="s">
        <v>44</v>
      </c>
      <c s="29" t="s">
        <v>77</v>
      </c>
      <c s="29" t="s">
        <v>1617</v>
      </c>
      <c s="25" t="s">
        <v>46</v>
      </c>
      <c s="30" t="s">
        <v>1618</v>
      </c>
      <c s="31" t="s">
        <v>173</v>
      </c>
      <c s="32">
        <v>3181.097</v>
      </c>
      <c s="33">
        <v>0</v>
      </c>
      <c s="33">
        <f>ROUND(ROUND(H38,2)*ROUND(G38,3),2)</f>
      </c>
      <c r="O38">
        <f>(I38*21)/100</f>
      </c>
      <c t="s">
        <v>22</v>
      </c>
    </row>
    <row r="39" spans="1:5" ht="12.75">
      <c r="A39" s="34" t="s">
        <v>49</v>
      </c>
      <c r="E39" s="35" t="s">
        <v>1600</v>
      </c>
    </row>
    <row r="40" spans="1:5" ht="204">
      <c r="A40" s="36" t="s">
        <v>51</v>
      </c>
      <c r="E40" s="37" t="s">
        <v>1619</v>
      </c>
    </row>
    <row r="41" spans="1:5" ht="38.25">
      <c r="A41" t="s">
        <v>53</v>
      </c>
      <c r="E41" s="35" t="s">
        <v>1620</v>
      </c>
    </row>
    <row r="42" spans="1:16" ht="25.5">
      <c r="A42" s="25" t="s">
        <v>44</v>
      </c>
      <c s="29" t="s">
        <v>39</v>
      </c>
      <c s="29" t="s">
        <v>1621</v>
      </c>
      <c s="25" t="s">
        <v>46</v>
      </c>
      <c s="30" t="s">
        <v>1622</v>
      </c>
      <c s="31" t="s">
        <v>173</v>
      </c>
      <c s="32">
        <v>352</v>
      </c>
      <c s="33">
        <v>0</v>
      </c>
      <c s="33">
        <f>ROUND(ROUND(H42,2)*ROUND(G42,3),2)</f>
      </c>
      <c r="O42">
        <f>(I42*21)/100</f>
      </c>
      <c t="s">
        <v>22</v>
      </c>
    </row>
    <row r="43" spans="1:5" ht="12.75">
      <c r="A43" s="34" t="s">
        <v>49</v>
      </c>
      <c r="E43" s="35" t="s">
        <v>1623</v>
      </c>
    </row>
    <row r="44" spans="1:5" ht="51">
      <c r="A44" s="36" t="s">
        <v>51</v>
      </c>
      <c r="E44" s="37" t="s">
        <v>1624</v>
      </c>
    </row>
    <row r="45" spans="1:5" ht="38.25">
      <c r="A45" t="s">
        <v>53</v>
      </c>
      <c r="E45" s="35" t="s">
        <v>1620</v>
      </c>
    </row>
    <row r="46" spans="1:16" ht="25.5">
      <c r="A46" s="25" t="s">
        <v>44</v>
      </c>
      <c s="29" t="s">
        <v>41</v>
      </c>
      <c s="29" t="s">
        <v>1625</v>
      </c>
      <c s="25" t="s">
        <v>46</v>
      </c>
      <c s="30" t="s">
        <v>1626</v>
      </c>
      <c s="31" t="s">
        <v>173</v>
      </c>
      <c s="32">
        <v>650.409</v>
      </c>
      <c s="33">
        <v>0</v>
      </c>
      <c s="33">
        <f>ROUND(ROUND(H46,2)*ROUND(G46,3),2)</f>
      </c>
      <c r="O46">
        <f>(I46*21)/100</f>
      </c>
      <c t="s">
        <v>22</v>
      </c>
    </row>
    <row r="47" spans="1:5" ht="12.75">
      <c r="A47" s="34" t="s">
        <v>49</v>
      </c>
      <c r="E47" s="35" t="s">
        <v>1623</v>
      </c>
    </row>
    <row r="48" spans="1:5" ht="114.75">
      <c r="A48" s="36" t="s">
        <v>51</v>
      </c>
      <c r="E48" s="37" t="s">
        <v>1627</v>
      </c>
    </row>
    <row r="49" spans="1:5" ht="38.25">
      <c r="A49" t="s">
        <v>53</v>
      </c>
      <c r="E49" s="35" t="s">
        <v>1620</v>
      </c>
    </row>
    <row r="50" spans="1:16" ht="12.75">
      <c r="A50" s="25" t="s">
        <v>44</v>
      </c>
      <c s="29" t="s">
        <v>88</v>
      </c>
      <c s="29" t="s">
        <v>1628</v>
      </c>
      <c s="25" t="s">
        <v>46</v>
      </c>
      <c s="30" t="s">
        <v>1629</v>
      </c>
      <c s="31" t="s">
        <v>173</v>
      </c>
      <c s="32">
        <v>2178.688</v>
      </c>
      <c s="33">
        <v>0</v>
      </c>
      <c s="33">
        <f>ROUND(ROUND(H50,2)*ROUND(G50,3),2)</f>
      </c>
      <c r="O50">
        <f>(I50*21)/100</f>
      </c>
      <c t="s">
        <v>22</v>
      </c>
    </row>
    <row r="51" spans="1:5" ht="12.75">
      <c r="A51" s="34" t="s">
        <v>49</v>
      </c>
      <c r="E51" s="35" t="s">
        <v>1623</v>
      </c>
    </row>
    <row r="52" spans="1:5" ht="63.75">
      <c r="A52" s="36" t="s">
        <v>51</v>
      </c>
      <c r="E52" s="37" t="s">
        <v>1630</v>
      </c>
    </row>
    <row r="53" spans="1:5" ht="38.25">
      <c r="A53" t="s">
        <v>53</v>
      </c>
      <c r="E53" s="35" t="s">
        <v>1620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0+O9</f>
      </c>
      <c t="s">
        <v>21</v>
      </c>
    </row>
    <row r="3" spans="1:16" ht="15" customHeight="1">
      <c r="A3" t="s">
        <v>11</v>
      </c>
      <c s="12" t="s">
        <v>13</v>
      </c>
      <c s="13" t="s">
        <v>14</v>
      </c>
      <c s="1"/>
      <c s="14" t="s">
        <v>15</v>
      </c>
      <c s="1"/>
      <c s="9"/>
      <c s="8" t="s">
        <v>1631</v>
      </c>
      <c s="38">
        <f>0+I9</f>
      </c>
      <c r="O3" t="s">
        <v>18</v>
      </c>
      <c t="s">
        <v>22</v>
      </c>
    </row>
    <row r="4" spans="1:16" ht="15" customHeight="1">
      <c r="A4" t="s">
        <v>16</v>
      </c>
      <c s="12" t="s">
        <v>1592</v>
      </c>
      <c s="13" t="s">
        <v>1593</v>
      </c>
      <c s="1"/>
      <c s="14" t="s">
        <v>1594</v>
      </c>
      <c s="1"/>
      <c s="1"/>
      <c s="11"/>
      <c s="11"/>
      <c r="O4" t="s">
        <v>19</v>
      </c>
      <c t="s">
        <v>22</v>
      </c>
    </row>
    <row r="5" spans="1:16" ht="12.75" customHeight="1">
      <c r="A5" t="s">
        <v>1595</v>
      </c>
      <c s="16" t="s">
        <v>17</v>
      </c>
      <c s="17" t="s">
        <v>1631</v>
      </c>
      <c s="6"/>
      <c s="18" t="s">
        <v>1632</v>
      </c>
      <c s="6"/>
      <c s="6"/>
      <c s="6"/>
      <c s="6"/>
      <c r="O5" t="s">
        <v>20</v>
      </c>
      <c t="s">
        <v>22</v>
      </c>
    </row>
    <row r="6" spans="1:9" ht="12.75" customHeight="1">
      <c r="A6" s="15" t="s">
        <v>25</v>
      </c>
      <c s="15" t="s">
        <v>27</v>
      </c>
      <c s="15" t="s">
        <v>29</v>
      </c>
      <c s="15" t="s">
        <v>30</v>
      </c>
      <c s="15" t="s">
        <v>31</v>
      </c>
      <c s="15" t="s">
        <v>33</v>
      </c>
      <c s="15" t="s">
        <v>35</v>
      </c>
      <c s="15" t="s">
        <v>37</v>
      </c>
      <c s="15"/>
    </row>
    <row r="7" spans="1:9" ht="12.75" customHeight="1">
      <c r="A7" s="15"/>
      <c s="15"/>
      <c s="15"/>
      <c s="15"/>
      <c s="15"/>
      <c s="15"/>
      <c s="15"/>
      <c s="15" t="s">
        <v>38</v>
      </c>
      <c s="15" t="s">
        <v>40</v>
      </c>
    </row>
    <row r="8" spans="1:9" ht="12.75" customHeight="1">
      <c r="A8" s="15" t="s">
        <v>26</v>
      </c>
      <c s="15" t="s">
        <v>28</v>
      </c>
      <c s="15" t="s">
        <v>22</v>
      </c>
      <c s="15" t="s">
        <v>21</v>
      </c>
      <c s="15" t="s">
        <v>32</v>
      </c>
      <c s="15" t="s">
        <v>34</v>
      </c>
      <c s="15" t="s">
        <v>36</v>
      </c>
      <c s="15" t="s">
        <v>39</v>
      </c>
      <c s="15" t="s">
        <v>41</v>
      </c>
    </row>
    <row r="9" spans="1:18" ht="12.75" customHeight="1">
      <c r="A9" s="19" t="s">
        <v>42</v>
      </c>
      <c s="19"/>
      <c s="26" t="s">
        <v>39</v>
      </c>
      <c s="19"/>
      <c s="27" t="s">
        <v>488</v>
      </c>
      <c s="19"/>
      <c s="19"/>
      <c s="19"/>
      <c s="28">
        <f>0+Q9</f>
      </c>
      <c r="O9">
        <f>0+R9</f>
      </c>
      <c r="Q9">
        <f>0+I10+I14+I18+I22+I26+I30</f>
      </c>
      <c>
        <f>0+O10+O14+O18+O22+O26+O30</f>
      </c>
    </row>
    <row r="10" spans="1:16" ht="25.5">
      <c r="A10" s="25" t="s">
        <v>44</v>
      </c>
      <c s="29" t="s">
        <v>28</v>
      </c>
      <c s="29" t="s">
        <v>1598</v>
      </c>
      <c s="25" t="s">
        <v>46</v>
      </c>
      <c s="30" t="s">
        <v>1599</v>
      </c>
      <c s="31" t="s">
        <v>221</v>
      </c>
      <c s="32">
        <v>3</v>
      </c>
      <c s="33">
        <v>0</v>
      </c>
      <c s="33">
        <f>ROUND(ROUND(H10,2)*ROUND(G10,3),2)</f>
      </c>
      <c r="O10">
        <f>(I10*21)/100</f>
      </c>
      <c t="s">
        <v>22</v>
      </c>
    </row>
    <row r="11" spans="1:5" ht="12.75">
      <c r="A11" s="34" t="s">
        <v>49</v>
      </c>
      <c r="E11" s="35" t="s">
        <v>1600</v>
      </c>
    </row>
    <row r="12" spans="1:5" ht="12.75">
      <c r="A12" s="36" t="s">
        <v>51</v>
      </c>
      <c r="E12" s="37" t="s">
        <v>1633</v>
      </c>
    </row>
    <row r="13" spans="1:5" ht="25.5">
      <c r="A13" t="s">
        <v>53</v>
      </c>
      <c r="E13" s="35" t="s">
        <v>1602</v>
      </c>
    </row>
    <row r="14" spans="1:16" ht="25.5">
      <c r="A14" s="25" t="s">
        <v>44</v>
      </c>
      <c s="29" t="s">
        <v>22</v>
      </c>
      <c s="29" t="s">
        <v>1610</v>
      </c>
      <c s="25" t="s">
        <v>46</v>
      </c>
      <c s="30" t="s">
        <v>1611</v>
      </c>
      <c s="31" t="s">
        <v>221</v>
      </c>
      <c s="32">
        <v>2</v>
      </c>
      <c s="33">
        <v>0</v>
      </c>
      <c s="33">
        <f>ROUND(ROUND(H14,2)*ROUND(G14,3),2)</f>
      </c>
      <c r="O14">
        <f>(I14*21)/100</f>
      </c>
      <c t="s">
        <v>22</v>
      </c>
    </row>
    <row r="15" spans="1:5" ht="12.75">
      <c r="A15" s="34" t="s">
        <v>49</v>
      </c>
      <c r="E15" s="35" t="s">
        <v>1600</v>
      </c>
    </row>
    <row r="16" spans="1:5" ht="12.75">
      <c r="A16" s="36" t="s">
        <v>51</v>
      </c>
      <c r="E16" s="37" t="s">
        <v>184</v>
      </c>
    </row>
    <row r="17" spans="1:5" ht="25.5">
      <c r="A17" t="s">
        <v>53</v>
      </c>
      <c r="E17" s="35" t="s">
        <v>1613</v>
      </c>
    </row>
    <row r="18" spans="1:16" ht="25.5">
      <c r="A18" s="25" t="s">
        <v>44</v>
      </c>
      <c s="29" t="s">
        <v>21</v>
      </c>
      <c s="29" t="s">
        <v>1617</v>
      </c>
      <c s="25" t="s">
        <v>46</v>
      </c>
      <c s="30" t="s">
        <v>1618</v>
      </c>
      <c s="31" t="s">
        <v>173</v>
      </c>
      <c s="32">
        <v>59.125</v>
      </c>
      <c s="33">
        <v>0</v>
      </c>
      <c s="33">
        <f>ROUND(ROUND(H18,2)*ROUND(G18,3),2)</f>
      </c>
      <c r="O18">
        <f>(I18*21)/100</f>
      </c>
      <c t="s">
        <v>22</v>
      </c>
    </row>
    <row r="19" spans="1:5" ht="12.75">
      <c r="A19" s="34" t="s">
        <v>49</v>
      </c>
      <c r="E19" s="35" t="s">
        <v>1600</v>
      </c>
    </row>
    <row r="20" spans="1:5" ht="63.75">
      <c r="A20" s="36" t="s">
        <v>51</v>
      </c>
      <c r="E20" s="37" t="s">
        <v>1634</v>
      </c>
    </row>
    <row r="21" spans="1:5" ht="38.25">
      <c r="A21" t="s">
        <v>53</v>
      </c>
      <c r="E21" s="35" t="s">
        <v>1620</v>
      </c>
    </row>
    <row r="22" spans="1:16" ht="25.5">
      <c r="A22" s="25" t="s">
        <v>44</v>
      </c>
      <c s="29" t="s">
        <v>32</v>
      </c>
      <c s="29" t="s">
        <v>1621</v>
      </c>
      <c s="25" t="s">
        <v>46</v>
      </c>
      <c s="30" t="s">
        <v>1622</v>
      </c>
      <c s="31" t="s">
        <v>173</v>
      </c>
      <c s="32">
        <v>7.5</v>
      </c>
      <c s="33">
        <v>0</v>
      </c>
      <c s="33">
        <f>ROUND(ROUND(H22,2)*ROUND(G22,3),2)</f>
      </c>
      <c r="O22">
        <f>(I22*21)/100</f>
      </c>
      <c t="s">
        <v>22</v>
      </c>
    </row>
    <row r="23" spans="1:5" ht="12.75">
      <c r="A23" s="34" t="s">
        <v>49</v>
      </c>
      <c r="E23" s="35" t="s">
        <v>1623</v>
      </c>
    </row>
    <row r="24" spans="1:5" ht="12.75">
      <c r="A24" s="36" t="s">
        <v>51</v>
      </c>
      <c r="E24" s="37" t="s">
        <v>1635</v>
      </c>
    </row>
    <row r="25" spans="1:5" ht="38.25">
      <c r="A25" t="s">
        <v>53</v>
      </c>
      <c r="E25" s="35" t="s">
        <v>1620</v>
      </c>
    </row>
    <row r="26" spans="1:16" ht="25.5">
      <c r="A26" s="25" t="s">
        <v>44</v>
      </c>
      <c s="29" t="s">
        <v>34</v>
      </c>
      <c s="29" t="s">
        <v>1625</v>
      </c>
      <c s="25" t="s">
        <v>46</v>
      </c>
      <c s="30" t="s">
        <v>1626</v>
      </c>
      <c s="31" t="s">
        <v>173</v>
      </c>
      <c s="32">
        <v>17.875</v>
      </c>
      <c s="33">
        <v>0</v>
      </c>
      <c s="33">
        <f>ROUND(ROUND(H26,2)*ROUND(G26,3),2)</f>
      </c>
      <c r="O26">
        <f>(I26*21)/100</f>
      </c>
      <c t="s">
        <v>22</v>
      </c>
    </row>
    <row r="27" spans="1:5" ht="12.75">
      <c r="A27" s="34" t="s">
        <v>49</v>
      </c>
      <c r="E27" s="35" t="s">
        <v>1623</v>
      </c>
    </row>
    <row r="28" spans="1:5" ht="38.25">
      <c r="A28" s="36" t="s">
        <v>51</v>
      </c>
      <c r="E28" s="37" t="s">
        <v>1636</v>
      </c>
    </row>
    <row r="29" spans="1:5" ht="38.25">
      <c r="A29" t="s">
        <v>53</v>
      </c>
      <c r="E29" s="35" t="s">
        <v>1620</v>
      </c>
    </row>
    <row r="30" spans="1:16" ht="12.75">
      <c r="A30" s="25" t="s">
        <v>44</v>
      </c>
      <c s="29" t="s">
        <v>36</v>
      </c>
      <c s="29" t="s">
        <v>1628</v>
      </c>
      <c s="25" t="s">
        <v>46</v>
      </c>
      <c s="30" t="s">
        <v>1629</v>
      </c>
      <c s="31" t="s">
        <v>173</v>
      </c>
      <c s="32">
        <v>33.75</v>
      </c>
      <c s="33">
        <v>0</v>
      </c>
      <c s="33">
        <f>ROUND(ROUND(H30,2)*ROUND(G30,3),2)</f>
      </c>
      <c r="O30">
        <f>(I30*21)/100</f>
      </c>
      <c t="s">
        <v>22</v>
      </c>
    </row>
    <row r="31" spans="1:5" ht="12.75">
      <c r="A31" s="34" t="s">
        <v>49</v>
      </c>
      <c r="E31" s="35" t="s">
        <v>1623</v>
      </c>
    </row>
    <row r="32" spans="1:5" ht="12.75">
      <c r="A32" s="36" t="s">
        <v>51</v>
      </c>
      <c r="E32" s="37" t="s">
        <v>1637</v>
      </c>
    </row>
    <row r="33" spans="1:5" ht="38.25">
      <c r="A33" t="s">
        <v>53</v>
      </c>
      <c r="E33" s="35" t="s">
        <v>1620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4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0+O8+O21+O94+O171+O212+O297+O322+O363+O384</f>
      </c>
      <c t="s">
        <v>21</v>
      </c>
    </row>
    <row r="3" spans="1:16" ht="15" customHeight="1">
      <c r="A3" t="s">
        <v>11</v>
      </c>
      <c s="12" t="s">
        <v>13</v>
      </c>
      <c s="13" t="s">
        <v>14</v>
      </c>
      <c s="1"/>
      <c s="14" t="s">
        <v>15</v>
      </c>
      <c s="1"/>
      <c s="9"/>
      <c s="8" t="s">
        <v>1638</v>
      </c>
      <c s="38">
        <f>0+I8+I21+I94+I171+I212+I297+I322+I363+I384</f>
      </c>
      <c r="O3" t="s">
        <v>18</v>
      </c>
      <c t="s">
        <v>22</v>
      </c>
    </row>
    <row r="4" spans="1:16" ht="15" customHeight="1">
      <c r="A4" t="s">
        <v>16</v>
      </c>
      <c s="16" t="s">
        <v>17</v>
      </c>
      <c s="17" t="s">
        <v>1638</v>
      </c>
      <c s="6"/>
      <c s="18" t="s">
        <v>1639</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0+I9+I13+I17</f>
      </c>
      <c>
        <f>0+O9+O13+O17</f>
      </c>
    </row>
    <row r="9" spans="1:16" ht="12.75">
      <c r="A9" s="25" t="s">
        <v>44</v>
      </c>
      <c s="29" t="s">
        <v>28</v>
      </c>
      <c s="29" t="s">
        <v>1640</v>
      </c>
      <c s="25" t="s">
        <v>46</v>
      </c>
      <c s="30" t="s">
        <v>1641</v>
      </c>
      <c s="31" t="s">
        <v>300</v>
      </c>
      <c s="32">
        <v>146.625</v>
      </c>
      <c s="33">
        <v>0</v>
      </c>
      <c s="33">
        <f>ROUND(ROUND(H9,2)*ROUND(G9,3),2)</f>
      </c>
      <c r="O9">
        <f>(I9*21)/100</f>
      </c>
      <c t="s">
        <v>22</v>
      </c>
    </row>
    <row r="10" spans="1:5" ht="25.5">
      <c r="A10" s="34" t="s">
        <v>49</v>
      </c>
      <c r="E10" s="35" t="s">
        <v>478</v>
      </c>
    </row>
    <row r="11" spans="1:5" ht="76.5">
      <c r="A11" s="36" t="s">
        <v>51</v>
      </c>
      <c r="E11" s="37" t="s">
        <v>1642</v>
      </c>
    </row>
    <row r="12" spans="1:5" ht="25.5">
      <c r="A12" t="s">
        <v>53</v>
      </c>
      <c r="E12" s="35" t="s">
        <v>512</v>
      </c>
    </row>
    <row r="13" spans="1:16" ht="12.75">
      <c r="A13" s="25" t="s">
        <v>44</v>
      </c>
      <c s="29" t="s">
        <v>22</v>
      </c>
      <c s="29" t="s">
        <v>45</v>
      </c>
      <c s="25" t="s">
        <v>46</v>
      </c>
      <c s="30" t="s">
        <v>47</v>
      </c>
      <c s="31" t="s">
        <v>48</v>
      </c>
      <c s="32">
        <v>1</v>
      </c>
      <c s="33">
        <v>0</v>
      </c>
      <c s="33">
        <f>ROUND(ROUND(H13,2)*ROUND(G13,3),2)</f>
      </c>
      <c r="O13">
        <f>(I13*21)/100</f>
      </c>
      <c t="s">
        <v>22</v>
      </c>
    </row>
    <row r="14" spans="1:5" ht="12.75">
      <c r="A14" s="34" t="s">
        <v>49</v>
      </c>
      <c r="E14" s="35" t="s">
        <v>46</v>
      </c>
    </row>
    <row r="15" spans="1:5" ht="89.25">
      <c r="A15" s="36" t="s">
        <v>51</v>
      </c>
      <c r="E15" s="37" t="s">
        <v>1643</v>
      </c>
    </row>
    <row r="16" spans="1:5" ht="12.75">
      <c r="A16" t="s">
        <v>53</v>
      </c>
      <c r="E16" s="35" t="s">
        <v>54</v>
      </c>
    </row>
    <row r="17" spans="1:16" ht="12.75">
      <c r="A17" s="25" t="s">
        <v>44</v>
      </c>
      <c s="29" t="s">
        <v>21</v>
      </c>
      <c s="29" t="s">
        <v>187</v>
      </c>
      <c s="25" t="s">
        <v>46</v>
      </c>
      <c s="30" t="s">
        <v>188</v>
      </c>
      <c s="31" t="s">
        <v>48</v>
      </c>
      <c s="32">
        <v>1</v>
      </c>
      <c s="33">
        <v>0</v>
      </c>
      <c s="33">
        <f>ROUND(ROUND(H17,2)*ROUND(G17,3),2)</f>
      </c>
      <c r="O17">
        <f>(I17*21)/100</f>
      </c>
      <c t="s">
        <v>22</v>
      </c>
    </row>
    <row r="18" spans="1:5" ht="12.75">
      <c r="A18" s="34" t="s">
        <v>49</v>
      </c>
      <c r="E18" s="35" t="s">
        <v>46</v>
      </c>
    </row>
    <row r="19" spans="1:5" ht="102">
      <c r="A19" s="36" t="s">
        <v>51</v>
      </c>
      <c r="E19" s="37" t="s">
        <v>1644</v>
      </c>
    </row>
    <row r="20" spans="1:5" ht="25.5">
      <c r="A20" t="s">
        <v>53</v>
      </c>
      <c r="E20" s="35" t="s">
        <v>190</v>
      </c>
    </row>
    <row r="21" spans="1:18" ht="12.75" customHeight="1">
      <c r="A21" s="6" t="s">
        <v>42</v>
      </c>
      <c s="6"/>
      <c s="40" t="s">
        <v>28</v>
      </c>
      <c s="6"/>
      <c s="27" t="s">
        <v>198</v>
      </c>
      <c s="6"/>
      <c s="6"/>
      <c s="6"/>
      <c s="41">
        <f>0+Q21</f>
      </c>
      <c r="O21">
        <f>0+R21</f>
      </c>
      <c r="Q21">
        <f>0+I22+I26+I30+I34+I38+I42+I46+I50+I54+I58+I62+I66+I70+I74+I78+I82+I86+I90</f>
      </c>
      <c>
        <f>0+O22+O26+O30+O34+O38+O42+O46+O50+O54+O58+O62+O66+O70+O74+O78+O82+O86+O90</f>
      </c>
    </row>
    <row r="22" spans="1:16" ht="12.75">
      <c r="A22" s="25" t="s">
        <v>44</v>
      </c>
      <c s="29" t="s">
        <v>32</v>
      </c>
      <c s="29" t="s">
        <v>1645</v>
      </c>
      <c s="25" t="s">
        <v>46</v>
      </c>
      <c s="30" t="s">
        <v>1646</v>
      </c>
      <c s="31" t="s">
        <v>164</v>
      </c>
      <c s="32">
        <v>1344</v>
      </c>
      <c s="33">
        <v>0</v>
      </c>
      <c s="33">
        <f>ROUND(ROUND(H22,2)*ROUND(G22,3),2)</f>
      </c>
      <c r="O22">
        <f>(I22*21)/100</f>
      </c>
      <c t="s">
        <v>22</v>
      </c>
    </row>
    <row r="23" spans="1:5" ht="12.75">
      <c r="A23" s="34" t="s">
        <v>49</v>
      </c>
      <c r="E23" s="35" t="s">
        <v>46</v>
      </c>
    </row>
    <row r="24" spans="1:5" ht="114.75">
      <c r="A24" s="36" t="s">
        <v>51</v>
      </c>
      <c r="E24" s="37" t="s">
        <v>1647</v>
      </c>
    </row>
    <row r="25" spans="1:5" ht="38.25">
      <c r="A25" t="s">
        <v>53</v>
      </c>
      <c r="E25" s="35" t="s">
        <v>1648</v>
      </c>
    </row>
    <row r="26" spans="1:16" ht="12.75">
      <c r="A26" s="25" t="s">
        <v>44</v>
      </c>
      <c s="29" t="s">
        <v>34</v>
      </c>
      <c s="29" t="s">
        <v>264</v>
      </c>
      <c s="25" t="s">
        <v>83</v>
      </c>
      <c s="30" t="s">
        <v>265</v>
      </c>
      <c s="31" t="s">
        <v>256</v>
      </c>
      <c s="32">
        <v>20460.85</v>
      </c>
      <c s="33">
        <v>0</v>
      </c>
      <c s="33">
        <f>ROUND(ROUND(H26,2)*ROUND(G26,3),2)</f>
      </c>
      <c r="O26">
        <f>(I26*21)/100</f>
      </c>
      <c t="s">
        <v>22</v>
      </c>
    </row>
    <row r="27" spans="1:5" ht="12.75">
      <c r="A27" s="34" t="s">
        <v>49</v>
      </c>
      <c r="E27" s="35" t="s">
        <v>421</v>
      </c>
    </row>
    <row r="28" spans="1:5" ht="76.5">
      <c r="A28" s="36" t="s">
        <v>51</v>
      </c>
      <c r="E28" s="37" t="s">
        <v>1649</v>
      </c>
    </row>
    <row r="29" spans="1:5" ht="306">
      <c r="A29" t="s">
        <v>53</v>
      </c>
      <c r="E29" s="35" t="s">
        <v>268</v>
      </c>
    </row>
    <row r="30" spans="1:16" ht="12.75">
      <c r="A30" s="25" t="s">
        <v>44</v>
      </c>
      <c s="29" t="s">
        <v>36</v>
      </c>
      <c s="29" t="s">
        <v>264</v>
      </c>
      <c s="25" t="s">
        <v>86</v>
      </c>
      <c s="30" t="s">
        <v>265</v>
      </c>
      <c s="31" t="s">
        <v>256</v>
      </c>
      <c s="32">
        <v>1358.16</v>
      </c>
      <c s="33">
        <v>0</v>
      </c>
      <c s="33">
        <f>ROUND(ROUND(H30,2)*ROUND(G30,3),2)</f>
      </c>
      <c r="O30">
        <f>(I30*21)/100</f>
      </c>
      <c t="s">
        <v>22</v>
      </c>
    </row>
    <row r="31" spans="1:5" ht="25.5">
      <c r="A31" s="34" t="s">
        <v>49</v>
      </c>
      <c r="E31" s="35" t="s">
        <v>554</v>
      </c>
    </row>
    <row r="32" spans="1:5" ht="89.25">
      <c r="A32" s="36" t="s">
        <v>51</v>
      </c>
      <c r="E32" s="37" t="s">
        <v>1650</v>
      </c>
    </row>
    <row r="33" spans="1:5" ht="306">
      <c r="A33" t="s">
        <v>53</v>
      </c>
      <c r="E33" s="35" t="s">
        <v>268</v>
      </c>
    </row>
    <row r="34" spans="1:16" ht="12.75">
      <c r="A34" s="25" t="s">
        <v>44</v>
      </c>
      <c s="29" t="s">
        <v>73</v>
      </c>
      <c s="29" t="s">
        <v>335</v>
      </c>
      <c s="25" t="s">
        <v>46</v>
      </c>
      <c s="30" t="s">
        <v>336</v>
      </c>
      <c s="31" t="s">
        <v>256</v>
      </c>
      <c s="32">
        <v>1515.696</v>
      </c>
      <c s="33">
        <v>0</v>
      </c>
      <c s="33">
        <f>ROUND(ROUND(H34,2)*ROUND(G34,3),2)</f>
      </c>
      <c r="O34">
        <f>(I34*21)/100</f>
      </c>
      <c t="s">
        <v>22</v>
      </c>
    </row>
    <row r="35" spans="1:5" ht="25.5">
      <c r="A35" s="34" t="s">
        <v>49</v>
      </c>
      <c r="E35" s="35" t="s">
        <v>556</v>
      </c>
    </row>
    <row r="36" spans="1:5" ht="242.25">
      <c r="A36" s="36" t="s">
        <v>51</v>
      </c>
      <c r="E36" s="37" t="s">
        <v>1651</v>
      </c>
    </row>
    <row r="37" spans="1:5" ht="344.25">
      <c r="A37" t="s">
        <v>53</v>
      </c>
      <c r="E37" s="35" t="s">
        <v>339</v>
      </c>
    </row>
    <row r="38" spans="1:16" ht="12.75">
      <c r="A38" s="25" t="s">
        <v>44</v>
      </c>
      <c s="29" t="s">
        <v>77</v>
      </c>
      <c s="29" t="s">
        <v>340</v>
      </c>
      <c s="25" t="s">
        <v>46</v>
      </c>
      <c s="30" t="s">
        <v>341</v>
      </c>
      <c s="31" t="s">
        <v>256</v>
      </c>
      <c s="32">
        <v>7578.48</v>
      </c>
      <c s="33">
        <v>0</v>
      </c>
      <c s="33">
        <f>ROUND(ROUND(H38,2)*ROUND(G38,3),2)</f>
      </c>
      <c r="O38">
        <f>(I38*21)/100</f>
      </c>
      <c t="s">
        <v>22</v>
      </c>
    </row>
    <row r="39" spans="1:5" ht="12.75">
      <c r="A39" s="34" t="s">
        <v>49</v>
      </c>
      <c r="E39" s="35" t="s">
        <v>1652</v>
      </c>
    </row>
    <row r="40" spans="1:5" ht="12.75">
      <c r="A40" s="36" t="s">
        <v>51</v>
      </c>
      <c r="E40" s="37" t="s">
        <v>1653</v>
      </c>
    </row>
    <row r="41" spans="1:5" ht="12.75">
      <c r="A41" t="s">
        <v>53</v>
      </c>
      <c r="E41" s="35" t="s">
        <v>344</v>
      </c>
    </row>
    <row r="42" spans="1:16" ht="12.75">
      <c r="A42" s="25" t="s">
        <v>44</v>
      </c>
      <c s="29" t="s">
        <v>39</v>
      </c>
      <c s="29" t="s">
        <v>567</v>
      </c>
      <c s="25" t="s">
        <v>46</v>
      </c>
      <c s="30" t="s">
        <v>568</v>
      </c>
      <c s="31" t="s">
        <v>256</v>
      </c>
      <c s="32">
        <v>9939.455</v>
      </c>
      <c s="33">
        <v>0</v>
      </c>
      <c s="33">
        <f>ROUND(ROUND(H42,2)*ROUND(G42,3),2)</f>
      </c>
      <c r="O42">
        <f>(I42*21)/100</f>
      </c>
      <c t="s">
        <v>22</v>
      </c>
    </row>
    <row r="43" spans="1:5" ht="25.5">
      <c r="A43" s="34" t="s">
        <v>49</v>
      </c>
      <c r="E43" s="35" t="s">
        <v>1654</v>
      </c>
    </row>
    <row r="44" spans="1:5" ht="178.5">
      <c r="A44" s="36" t="s">
        <v>51</v>
      </c>
      <c r="E44" s="37" t="s">
        <v>1655</v>
      </c>
    </row>
    <row r="45" spans="1:5" ht="318.75">
      <c r="A45" t="s">
        <v>53</v>
      </c>
      <c r="E45" s="35" t="s">
        <v>571</v>
      </c>
    </row>
    <row r="46" spans="1:16" ht="12.75">
      <c r="A46" s="25" t="s">
        <v>44</v>
      </c>
      <c s="29" t="s">
        <v>41</v>
      </c>
      <c s="29" t="s">
        <v>995</v>
      </c>
      <c s="25" t="s">
        <v>46</v>
      </c>
      <c s="30" t="s">
        <v>996</v>
      </c>
      <c s="31" t="s">
        <v>256</v>
      </c>
      <c s="32">
        <v>6062.784</v>
      </c>
      <c s="33">
        <v>0</v>
      </c>
      <c s="33">
        <f>ROUND(ROUND(H46,2)*ROUND(G46,3),2)</f>
      </c>
      <c r="O46">
        <f>(I46*21)/100</f>
      </c>
      <c t="s">
        <v>22</v>
      </c>
    </row>
    <row r="47" spans="1:5" ht="12.75">
      <c r="A47" s="34" t="s">
        <v>49</v>
      </c>
      <c r="E47" s="35" t="s">
        <v>1656</v>
      </c>
    </row>
    <row r="48" spans="1:5" ht="242.25">
      <c r="A48" s="36" t="s">
        <v>51</v>
      </c>
      <c r="E48" s="37" t="s">
        <v>1657</v>
      </c>
    </row>
    <row r="49" spans="1:5" ht="318.75">
      <c r="A49" t="s">
        <v>53</v>
      </c>
      <c r="E49" s="35" t="s">
        <v>999</v>
      </c>
    </row>
    <row r="50" spans="1:16" ht="12.75">
      <c r="A50" s="25" t="s">
        <v>44</v>
      </c>
      <c s="29" t="s">
        <v>88</v>
      </c>
      <c s="29" t="s">
        <v>572</v>
      </c>
      <c s="25" t="s">
        <v>46</v>
      </c>
      <c s="30" t="s">
        <v>573</v>
      </c>
      <c s="31" t="s">
        <v>256</v>
      </c>
      <c s="32">
        <v>100.328</v>
      </c>
      <c s="33">
        <v>0</v>
      </c>
      <c s="33">
        <f>ROUND(ROUND(H50,2)*ROUND(G50,3),2)</f>
      </c>
      <c r="O50">
        <f>(I50*21)/100</f>
      </c>
      <c t="s">
        <v>22</v>
      </c>
    </row>
    <row r="51" spans="1:5" ht="25.5">
      <c r="A51" s="34" t="s">
        <v>49</v>
      </c>
      <c r="E51" s="35" t="s">
        <v>1654</v>
      </c>
    </row>
    <row r="52" spans="1:5" ht="153">
      <c r="A52" s="36" t="s">
        <v>51</v>
      </c>
      <c r="E52" s="37" t="s">
        <v>1658</v>
      </c>
    </row>
    <row r="53" spans="1:5" ht="318.75">
      <c r="A53" t="s">
        <v>53</v>
      </c>
      <c r="E53" s="35" t="s">
        <v>571</v>
      </c>
    </row>
    <row r="54" spans="1:16" ht="12.75">
      <c r="A54" s="25" t="s">
        <v>44</v>
      </c>
      <c s="29" t="s">
        <v>92</v>
      </c>
      <c s="29" t="s">
        <v>576</v>
      </c>
      <c s="25" t="s">
        <v>46</v>
      </c>
      <c s="30" t="s">
        <v>577</v>
      </c>
      <c s="31" t="s">
        <v>256</v>
      </c>
      <c s="32">
        <v>5924.1</v>
      </c>
      <c s="33">
        <v>0</v>
      </c>
      <c s="33">
        <f>ROUND(ROUND(H54,2)*ROUND(G54,3),2)</f>
      </c>
      <c r="O54">
        <f>(I54*21)/100</f>
      </c>
      <c t="s">
        <v>22</v>
      </c>
    </row>
    <row r="55" spans="1:5" ht="114.75">
      <c r="A55" s="34" t="s">
        <v>49</v>
      </c>
      <c r="E55" s="35" t="s">
        <v>1659</v>
      </c>
    </row>
    <row r="56" spans="1:5" ht="63.75">
      <c r="A56" s="36" t="s">
        <v>51</v>
      </c>
      <c r="E56" s="37" t="s">
        <v>1660</v>
      </c>
    </row>
    <row r="57" spans="1:5" ht="267.75">
      <c r="A57" t="s">
        <v>53</v>
      </c>
      <c r="E57" s="35" t="s">
        <v>357</v>
      </c>
    </row>
    <row r="58" spans="1:16" ht="12.75">
      <c r="A58" s="25" t="s">
        <v>44</v>
      </c>
      <c s="29" t="s">
        <v>97</v>
      </c>
      <c s="29" t="s">
        <v>277</v>
      </c>
      <c s="25" t="s">
        <v>46</v>
      </c>
      <c s="30" t="s">
        <v>278</v>
      </c>
      <c s="31" t="s">
        <v>256</v>
      </c>
      <c s="32">
        <v>18151.599</v>
      </c>
      <c s="33">
        <v>0</v>
      </c>
      <c s="33">
        <f>ROUND(ROUND(H58,2)*ROUND(G58,3),2)</f>
      </c>
      <c r="O58">
        <f>(I58*21)/100</f>
      </c>
      <c t="s">
        <v>22</v>
      </c>
    </row>
    <row r="59" spans="1:5" ht="12.75">
      <c r="A59" s="34" t="s">
        <v>49</v>
      </c>
      <c r="E59" s="35" t="s">
        <v>46</v>
      </c>
    </row>
    <row r="60" spans="1:5" ht="114.75">
      <c r="A60" s="36" t="s">
        <v>51</v>
      </c>
      <c r="E60" s="37" t="s">
        <v>1661</v>
      </c>
    </row>
    <row r="61" spans="1:5" ht="191.25">
      <c r="A61" t="s">
        <v>53</v>
      </c>
      <c r="E61" s="35" t="s">
        <v>281</v>
      </c>
    </row>
    <row r="62" spans="1:16" ht="12.75">
      <c r="A62" s="25" t="s">
        <v>44</v>
      </c>
      <c s="29" t="s">
        <v>102</v>
      </c>
      <c s="29" t="s">
        <v>358</v>
      </c>
      <c s="25" t="s">
        <v>46</v>
      </c>
      <c s="30" t="s">
        <v>359</v>
      </c>
      <c s="31" t="s">
        <v>256</v>
      </c>
      <c s="32">
        <v>14536.75</v>
      </c>
      <c s="33">
        <v>0</v>
      </c>
      <c s="33">
        <f>ROUND(ROUND(H62,2)*ROUND(G62,3),2)</f>
      </c>
      <c r="O62">
        <f>(I62*21)/100</f>
      </c>
      <c t="s">
        <v>22</v>
      </c>
    </row>
    <row r="63" spans="1:5" ht="12.75">
      <c r="A63" s="34" t="s">
        <v>49</v>
      </c>
      <c r="E63" s="35" t="s">
        <v>46</v>
      </c>
    </row>
    <row r="64" spans="1:5" ht="216.75">
      <c r="A64" s="36" t="s">
        <v>51</v>
      </c>
      <c r="E64" s="37" t="s">
        <v>1662</v>
      </c>
    </row>
    <row r="65" spans="1:5" ht="229.5">
      <c r="A65" t="s">
        <v>53</v>
      </c>
      <c r="E65" s="35" t="s">
        <v>362</v>
      </c>
    </row>
    <row r="66" spans="1:16" ht="12.75">
      <c r="A66" s="25" t="s">
        <v>44</v>
      </c>
      <c s="29" t="s">
        <v>107</v>
      </c>
      <c s="29" t="s">
        <v>1377</v>
      </c>
      <c s="25" t="s">
        <v>46</v>
      </c>
      <c s="30" t="s">
        <v>1378</v>
      </c>
      <c s="31" t="s">
        <v>256</v>
      </c>
      <c s="32">
        <v>1510.281</v>
      </c>
      <c s="33">
        <v>0</v>
      </c>
      <c s="33">
        <f>ROUND(ROUND(H66,2)*ROUND(G66,3),2)</f>
      </c>
      <c r="O66">
        <f>(I66*21)/100</f>
      </c>
      <c t="s">
        <v>22</v>
      </c>
    </row>
    <row r="67" spans="1:5" ht="12.75">
      <c r="A67" s="34" t="s">
        <v>49</v>
      </c>
      <c r="E67" s="35" t="s">
        <v>46</v>
      </c>
    </row>
    <row r="68" spans="1:5" ht="140.25">
      <c r="A68" s="36" t="s">
        <v>51</v>
      </c>
      <c r="E68" s="37" t="s">
        <v>1663</v>
      </c>
    </row>
    <row r="69" spans="1:5" ht="229.5">
      <c r="A69" t="s">
        <v>53</v>
      </c>
      <c r="E69" s="35" t="s">
        <v>1380</v>
      </c>
    </row>
    <row r="70" spans="1:16" ht="12.75">
      <c r="A70" s="25" t="s">
        <v>44</v>
      </c>
      <c s="29" t="s">
        <v>112</v>
      </c>
      <c s="29" t="s">
        <v>1664</v>
      </c>
      <c s="25" t="s">
        <v>83</v>
      </c>
      <c s="30" t="s">
        <v>1665</v>
      </c>
      <c s="31" t="s">
        <v>256</v>
      </c>
      <c s="32">
        <v>175</v>
      </c>
      <c s="33">
        <v>0</v>
      </c>
      <c s="33">
        <f>ROUND(ROUND(H70,2)*ROUND(G70,3),2)</f>
      </c>
      <c r="O70">
        <f>(I70*21)/100</f>
      </c>
      <c t="s">
        <v>22</v>
      </c>
    </row>
    <row r="71" spans="1:5" ht="12.75">
      <c r="A71" s="34" t="s">
        <v>49</v>
      </c>
      <c r="E71" s="35" t="s">
        <v>46</v>
      </c>
    </row>
    <row r="72" spans="1:5" ht="63.75">
      <c r="A72" s="36" t="s">
        <v>51</v>
      </c>
      <c r="E72" s="37" t="s">
        <v>1666</v>
      </c>
    </row>
    <row r="73" spans="1:5" ht="267.75">
      <c r="A73" t="s">
        <v>53</v>
      </c>
      <c r="E73" s="35" t="s">
        <v>357</v>
      </c>
    </row>
    <row r="74" spans="1:16" ht="12.75">
      <c r="A74" s="25" t="s">
        <v>44</v>
      </c>
      <c s="29" t="s">
        <v>116</v>
      </c>
      <c s="29" t="s">
        <v>363</v>
      </c>
      <c s="25" t="s">
        <v>46</v>
      </c>
      <c s="30" t="s">
        <v>364</v>
      </c>
      <c s="31" t="s">
        <v>173</v>
      </c>
      <c s="32">
        <v>1556</v>
      </c>
      <c s="33">
        <v>0</v>
      </c>
      <c s="33">
        <f>ROUND(ROUND(H74,2)*ROUND(G74,3),2)</f>
      </c>
      <c r="O74">
        <f>(I74*21)/100</f>
      </c>
      <c t="s">
        <v>22</v>
      </c>
    </row>
    <row r="75" spans="1:5" ht="12.75">
      <c r="A75" s="34" t="s">
        <v>49</v>
      </c>
      <c r="E75" s="35" t="s">
        <v>46</v>
      </c>
    </row>
    <row r="76" spans="1:5" ht="127.5">
      <c r="A76" s="36" t="s">
        <v>51</v>
      </c>
      <c r="E76" s="37" t="s">
        <v>1667</v>
      </c>
    </row>
    <row r="77" spans="1:5" ht="25.5">
      <c r="A77" t="s">
        <v>53</v>
      </c>
      <c r="E77" s="35" t="s">
        <v>367</v>
      </c>
    </row>
    <row r="78" spans="1:16" ht="12.75">
      <c r="A78" s="25" t="s">
        <v>44</v>
      </c>
      <c s="29" t="s">
        <v>121</v>
      </c>
      <c s="29" t="s">
        <v>1668</v>
      </c>
      <c s="25" t="s">
        <v>46</v>
      </c>
      <c s="30" t="s">
        <v>1669</v>
      </c>
      <c s="31" t="s">
        <v>173</v>
      </c>
      <c s="32">
        <v>5310.36</v>
      </c>
      <c s="33">
        <v>0</v>
      </c>
      <c s="33">
        <f>ROUND(ROUND(H78,2)*ROUND(G78,3),2)</f>
      </c>
      <c r="O78">
        <f>(I78*21)/100</f>
      </c>
      <c t="s">
        <v>22</v>
      </c>
    </row>
    <row r="79" spans="1:5" ht="12.75">
      <c r="A79" s="34" t="s">
        <v>49</v>
      </c>
      <c r="E79" s="35" t="s">
        <v>46</v>
      </c>
    </row>
    <row r="80" spans="1:5" ht="178.5">
      <c r="A80" s="36" t="s">
        <v>51</v>
      </c>
      <c r="E80" s="37" t="s">
        <v>1670</v>
      </c>
    </row>
    <row r="81" spans="1:5" ht="12.75">
      <c r="A81" t="s">
        <v>53</v>
      </c>
      <c r="E81" s="35" t="s">
        <v>1671</v>
      </c>
    </row>
    <row r="82" spans="1:16" ht="12.75">
      <c r="A82" s="25" t="s">
        <v>44</v>
      </c>
      <c s="29" t="s">
        <v>123</v>
      </c>
      <c s="29" t="s">
        <v>368</v>
      </c>
      <c s="25" t="s">
        <v>46</v>
      </c>
      <c s="30" t="s">
        <v>369</v>
      </c>
      <c s="31" t="s">
        <v>173</v>
      </c>
      <c s="32">
        <v>1230.36</v>
      </c>
      <c s="33">
        <v>0</v>
      </c>
      <c s="33">
        <f>ROUND(ROUND(H82,2)*ROUND(G82,3),2)</f>
      </c>
      <c r="O82">
        <f>(I82*21)/100</f>
      </c>
      <c t="s">
        <v>22</v>
      </c>
    </row>
    <row r="83" spans="1:5" ht="12.75">
      <c r="A83" s="34" t="s">
        <v>49</v>
      </c>
      <c r="E83" s="35" t="s">
        <v>46</v>
      </c>
    </row>
    <row r="84" spans="1:5" ht="63.75">
      <c r="A84" s="36" t="s">
        <v>51</v>
      </c>
      <c r="E84" s="37" t="s">
        <v>1672</v>
      </c>
    </row>
    <row r="85" spans="1:5" ht="38.25">
      <c r="A85" t="s">
        <v>53</v>
      </c>
      <c r="E85" s="35" t="s">
        <v>285</v>
      </c>
    </row>
    <row r="86" spans="1:16" ht="12.75">
      <c r="A86" s="25" t="s">
        <v>44</v>
      </c>
      <c s="29" t="s">
        <v>129</v>
      </c>
      <c s="29" t="s">
        <v>1673</v>
      </c>
      <c s="25" t="s">
        <v>46</v>
      </c>
      <c s="30" t="s">
        <v>1674</v>
      </c>
      <c s="31" t="s">
        <v>173</v>
      </c>
      <c s="32">
        <v>3686.4</v>
      </c>
      <c s="33">
        <v>0</v>
      </c>
      <c s="33">
        <f>ROUND(ROUND(H86,2)*ROUND(G86,3),2)</f>
      </c>
      <c r="O86">
        <f>(I86*21)/100</f>
      </c>
      <c t="s">
        <v>22</v>
      </c>
    </row>
    <row r="87" spans="1:5" ht="12.75">
      <c r="A87" s="34" t="s">
        <v>49</v>
      </c>
      <c r="E87" s="35" t="s">
        <v>46</v>
      </c>
    </row>
    <row r="88" spans="1:5" ht="127.5">
      <c r="A88" s="36" t="s">
        <v>51</v>
      </c>
      <c r="E88" s="37" t="s">
        <v>1675</v>
      </c>
    </row>
    <row r="89" spans="1:5" ht="38.25">
      <c r="A89" t="s">
        <v>53</v>
      </c>
      <c r="E89" s="35" t="s">
        <v>285</v>
      </c>
    </row>
    <row r="90" spans="1:16" ht="12.75">
      <c r="A90" s="25" t="s">
        <v>44</v>
      </c>
      <c s="29" t="s">
        <v>133</v>
      </c>
      <c s="29" t="s">
        <v>1676</v>
      </c>
      <c s="25" t="s">
        <v>46</v>
      </c>
      <c s="30" t="s">
        <v>1677</v>
      </c>
      <c s="31" t="s">
        <v>173</v>
      </c>
      <c s="32">
        <v>1008</v>
      </c>
      <c s="33">
        <v>0</v>
      </c>
      <c s="33">
        <f>ROUND(ROUND(H90,2)*ROUND(G90,3),2)</f>
      </c>
      <c r="O90">
        <f>(I90*21)/100</f>
      </c>
      <c t="s">
        <v>22</v>
      </c>
    </row>
    <row r="91" spans="1:5" ht="12.75">
      <c r="A91" s="34" t="s">
        <v>49</v>
      </c>
      <c r="E91" s="35" t="s">
        <v>46</v>
      </c>
    </row>
    <row r="92" spans="1:5" ht="127.5">
      <c r="A92" s="36" t="s">
        <v>51</v>
      </c>
      <c r="E92" s="37" t="s">
        <v>1678</v>
      </c>
    </row>
    <row r="93" spans="1:5" ht="38.25">
      <c r="A93" t="s">
        <v>53</v>
      </c>
      <c r="E93" s="35" t="s">
        <v>289</v>
      </c>
    </row>
    <row r="94" spans="1:18" ht="12.75" customHeight="1">
      <c r="A94" s="6" t="s">
        <v>42</v>
      </c>
      <c s="6"/>
      <c s="40" t="s">
        <v>22</v>
      </c>
      <c s="6"/>
      <c s="27" t="s">
        <v>372</v>
      </c>
      <c s="6"/>
      <c s="6"/>
      <c s="6"/>
      <c s="41">
        <f>0+Q94</f>
      </c>
      <c r="O94">
        <f>0+R94</f>
      </c>
      <c r="Q94">
        <f>0+I95+I99+I103+I107+I111+I115+I119+I123+I127+I131+I135+I139+I143+I147+I151+I155+I159+I163+I167</f>
      </c>
      <c>
        <f>0+O95+O99+O103+O107+O111+O115+O119+O123+O127+O131+O135+O139+O143+O147+O151+O155+O159+O163+O167</f>
      </c>
    </row>
    <row r="95" spans="1:16" ht="12.75">
      <c r="A95" s="25" t="s">
        <v>44</v>
      </c>
      <c s="29" t="s">
        <v>135</v>
      </c>
      <c s="29" t="s">
        <v>1679</v>
      </c>
      <c s="25" t="s">
        <v>46</v>
      </c>
      <c s="30" t="s">
        <v>1680</v>
      </c>
      <c s="31" t="s">
        <v>256</v>
      </c>
      <c s="32">
        <v>4.666</v>
      </c>
      <c s="33">
        <v>0</v>
      </c>
      <c s="33">
        <f>ROUND(ROUND(H95,2)*ROUND(G95,3),2)</f>
      </c>
      <c r="O95">
        <f>(I95*21)/100</f>
      </c>
      <c t="s">
        <v>22</v>
      </c>
    </row>
    <row r="96" spans="1:5" ht="12.75">
      <c r="A96" s="34" t="s">
        <v>49</v>
      </c>
      <c r="E96" s="35" t="s">
        <v>46</v>
      </c>
    </row>
    <row r="97" spans="1:5" ht="102">
      <c r="A97" s="36" t="s">
        <v>51</v>
      </c>
      <c r="E97" s="37" t="s">
        <v>1681</v>
      </c>
    </row>
    <row r="98" spans="1:5" ht="51">
      <c r="A98" t="s">
        <v>53</v>
      </c>
      <c r="E98" s="35" t="s">
        <v>1682</v>
      </c>
    </row>
    <row r="99" spans="1:16" ht="12.75">
      <c r="A99" s="25" t="s">
        <v>44</v>
      </c>
      <c s="29" t="s">
        <v>139</v>
      </c>
      <c s="29" t="s">
        <v>1683</v>
      </c>
      <c s="25" t="s">
        <v>83</v>
      </c>
      <c s="30" t="s">
        <v>1684</v>
      </c>
      <c s="31" t="s">
        <v>173</v>
      </c>
      <c s="32">
        <v>506.8</v>
      </c>
      <c s="33">
        <v>0</v>
      </c>
      <c s="33">
        <f>ROUND(ROUND(H99,2)*ROUND(G99,3),2)</f>
      </c>
      <c r="O99">
        <f>(I99*21)/100</f>
      </c>
      <c t="s">
        <v>22</v>
      </c>
    </row>
    <row r="100" spans="1:5" ht="12.75">
      <c r="A100" s="34" t="s">
        <v>49</v>
      </c>
      <c r="E100" s="35" t="s">
        <v>46</v>
      </c>
    </row>
    <row r="101" spans="1:5" ht="25.5">
      <c r="A101" s="36" t="s">
        <v>51</v>
      </c>
      <c r="E101" s="37" t="s">
        <v>1685</v>
      </c>
    </row>
    <row r="102" spans="1:5" ht="102">
      <c r="A102" t="s">
        <v>53</v>
      </c>
      <c r="E102" s="35" t="s">
        <v>377</v>
      </c>
    </row>
    <row r="103" spans="1:16" ht="12.75">
      <c r="A103" s="25" t="s">
        <v>44</v>
      </c>
      <c s="29" t="s">
        <v>143</v>
      </c>
      <c s="29" t="s">
        <v>1683</v>
      </c>
      <c s="25" t="s">
        <v>86</v>
      </c>
      <c s="30" t="s">
        <v>1684</v>
      </c>
      <c s="31" t="s">
        <v>173</v>
      </c>
      <c s="32">
        <v>2760</v>
      </c>
      <c s="33">
        <v>0</v>
      </c>
      <c s="33">
        <f>ROUND(ROUND(H103,2)*ROUND(G103,3),2)</f>
      </c>
      <c r="O103">
        <f>(I103*21)/100</f>
      </c>
      <c t="s">
        <v>22</v>
      </c>
    </row>
    <row r="104" spans="1:5" ht="38.25">
      <c r="A104" s="34" t="s">
        <v>49</v>
      </c>
      <c r="E104" s="35" t="s">
        <v>1686</v>
      </c>
    </row>
    <row r="105" spans="1:5" ht="12.75">
      <c r="A105" s="36" t="s">
        <v>51</v>
      </c>
      <c r="E105" s="37" t="s">
        <v>1687</v>
      </c>
    </row>
    <row r="106" spans="1:5" ht="102">
      <c r="A106" t="s">
        <v>53</v>
      </c>
      <c r="E106" s="35" t="s">
        <v>377</v>
      </c>
    </row>
    <row r="107" spans="1:16" ht="12.75">
      <c r="A107" s="25" t="s">
        <v>44</v>
      </c>
      <c s="29" t="s">
        <v>147</v>
      </c>
      <c s="29" t="s">
        <v>1688</v>
      </c>
      <c s="25" t="s">
        <v>46</v>
      </c>
      <c s="30" t="s">
        <v>1689</v>
      </c>
      <c s="31" t="s">
        <v>256</v>
      </c>
      <c s="32">
        <v>337.021</v>
      </c>
      <c s="33">
        <v>0</v>
      </c>
      <c s="33">
        <f>ROUND(ROUND(H107,2)*ROUND(G107,3),2)</f>
      </c>
      <c r="O107">
        <f>(I107*21)/100</f>
      </c>
      <c t="s">
        <v>22</v>
      </c>
    </row>
    <row r="108" spans="1:5" ht="12.75">
      <c r="A108" s="34" t="s">
        <v>49</v>
      </c>
      <c r="E108" s="35" t="s">
        <v>46</v>
      </c>
    </row>
    <row r="109" spans="1:5" ht="153">
      <c r="A109" s="36" t="s">
        <v>51</v>
      </c>
      <c r="E109" s="37" t="s">
        <v>1690</v>
      </c>
    </row>
    <row r="110" spans="1:5" ht="409.5">
      <c r="A110" t="s">
        <v>53</v>
      </c>
      <c r="E110" s="35" t="s">
        <v>1691</v>
      </c>
    </row>
    <row r="111" spans="1:16" ht="12.75">
      <c r="A111" s="25" t="s">
        <v>44</v>
      </c>
      <c s="29" t="s">
        <v>151</v>
      </c>
      <c s="29" t="s">
        <v>1692</v>
      </c>
      <c s="25" t="s">
        <v>46</v>
      </c>
      <c s="30" t="s">
        <v>1693</v>
      </c>
      <c s="31" t="s">
        <v>300</v>
      </c>
      <c s="32">
        <v>65.715</v>
      </c>
      <c s="33">
        <v>0</v>
      </c>
      <c s="33">
        <f>ROUND(ROUND(H111,2)*ROUND(G111,3),2)</f>
      </c>
      <c r="O111">
        <f>(I111*21)/100</f>
      </c>
      <c t="s">
        <v>22</v>
      </c>
    </row>
    <row r="112" spans="1:5" ht="12.75">
      <c r="A112" s="34" t="s">
        <v>49</v>
      </c>
      <c r="E112" s="35" t="s">
        <v>46</v>
      </c>
    </row>
    <row r="113" spans="1:5" ht="38.25">
      <c r="A113" s="36" t="s">
        <v>51</v>
      </c>
      <c r="E113" s="37" t="s">
        <v>1694</v>
      </c>
    </row>
    <row r="114" spans="1:5" ht="267.75">
      <c r="A114" t="s">
        <v>53</v>
      </c>
      <c r="E114" s="35" t="s">
        <v>1695</v>
      </c>
    </row>
    <row r="115" spans="1:16" ht="12.75">
      <c r="A115" s="25" t="s">
        <v>44</v>
      </c>
      <c s="29" t="s">
        <v>155</v>
      </c>
      <c s="29" t="s">
        <v>1696</v>
      </c>
      <c s="25" t="s">
        <v>46</v>
      </c>
      <c s="30" t="s">
        <v>1697</v>
      </c>
      <c s="31" t="s">
        <v>300</v>
      </c>
      <c s="32">
        <v>73.197</v>
      </c>
      <c s="33">
        <v>0</v>
      </c>
      <c s="33">
        <f>ROUND(ROUND(H115,2)*ROUND(G115,3),2)</f>
      </c>
      <c r="O115">
        <f>(I115*21)/100</f>
      </c>
      <c t="s">
        <v>22</v>
      </c>
    </row>
    <row r="116" spans="1:5" ht="12.75">
      <c r="A116" s="34" t="s">
        <v>49</v>
      </c>
      <c r="E116" s="35" t="s">
        <v>46</v>
      </c>
    </row>
    <row r="117" spans="1:5" ht="89.25">
      <c r="A117" s="36" t="s">
        <v>51</v>
      </c>
      <c r="E117" s="37" t="s">
        <v>1698</v>
      </c>
    </row>
    <row r="118" spans="1:5" ht="38.25">
      <c r="A118" t="s">
        <v>53</v>
      </c>
      <c r="E118" s="35" t="s">
        <v>1699</v>
      </c>
    </row>
    <row r="119" spans="1:16" ht="12.75">
      <c r="A119" s="25" t="s">
        <v>44</v>
      </c>
      <c s="29" t="s">
        <v>161</v>
      </c>
      <c s="29" t="s">
        <v>1700</v>
      </c>
      <c s="25" t="s">
        <v>46</v>
      </c>
      <c s="30" t="s">
        <v>1701</v>
      </c>
      <c s="31" t="s">
        <v>300</v>
      </c>
      <c s="32">
        <v>13.965</v>
      </c>
      <c s="33">
        <v>0</v>
      </c>
      <c s="33">
        <f>ROUND(ROUND(H119,2)*ROUND(G119,3),2)</f>
      </c>
      <c r="O119">
        <f>(I119*21)/100</f>
      </c>
      <c t="s">
        <v>22</v>
      </c>
    </row>
    <row r="120" spans="1:5" ht="12.75">
      <c r="A120" s="34" t="s">
        <v>49</v>
      </c>
      <c r="E120" s="35" t="s">
        <v>46</v>
      </c>
    </row>
    <row r="121" spans="1:5" ht="89.25">
      <c r="A121" s="36" t="s">
        <v>51</v>
      </c>
      <c r="E121" s="37" t="s">
        <v>1702</v>
      </c>
    </row>
    <row r="122" spans="1:5" ht="38.25">
      <c r="A122" t="s">
        <v>53</v>
      </c>
      <c r="E122" s="35" t="s">
        <v>1703</v>
      </c>
    </row>
    <row r="123" spans="1:16" ht="12.75">
      <c r="A123" s="25" t="s">
        <v>44</v>
      </c>
      <c s="29" t="s">
        <v>168</v>
      </c>
      <c s="29" t="s">
        <v>1704</v>
      </c>
      <c s="25" t="s">
        <v>46</v>
      </c>
      <c s="30" t="s">
        <v>1705</v>
      </c>
      <c s="31" t="s">
        <v>173</v>
      </c>
      <c s="32">
        <v>910</v>
      </c>
      <c s="33">
        <v>0</v>
      </c>
      <c s="33">
        <f>ROUND(ROUND(H123,2)*ROUND(G123,3),2)</f>
      </c>
      <c r="O123">
        <f>(I123*21)/100</f>
      </c>
      <c t="s">
        <v>22</v>
      </c>
    </row>
    <row r="124" spans="1:5" ht="12.75">
      <c r="A124" s="34" t="s">
        <v>49</v>
      </c>
      <c r="E124" s="35" t="s">
        <v>46</v>
      </c>
    </row>
    <row r="125" spans="1:5" ht="76.5">
      <c r="A125" s="36" t="s">
        <v>51</v>
      </c>
      <c r="E125" s="37" t="s">
        <v>1706</v>
      </c>
    </row>
    <row r="126" spans="1:5" ht="25.5">
      <c r="A126" t="s">
        <v>53</v>
      </c>
      <c r="E126" s="35" t="s">
        <v>1707</v>
      </c>
    </row>
    <row r="127" spans="1:16" ht="12.75">
      <c r="A127" s="25" t="s">
        <v>44</v>
      </c>
      <c s="29" t="s">
        <v>170</v>
      </c>
      <c s="29" t="s">
        <v>1708</v>
      </c>
      <c s="25" t="s">
        <v>46</v>
      </c>
      <c s="30" t="s">
        <v>1709</v>
      </c>
      <c s="31" t="s">
        <v>415</v>
      </c>
      <c s="32">
        <v>1360</v>
      </c>
      <c s="33">
        <v>0</v>
      </c>
      <c s="33">
        <f>ROUND(ROUND(H127,2)*ROUND(G127,3),2)</f>
      </c>
      <c r="O127">
        <f>(I127*21)/100</f>
      </c>
      <c t="s">
        <v>22</v>
      </c>
    </row>
    <row r="128" spans="1:5" ht="12.75">
      <c r="A128" s="34" t="s">
        <v>49</v>
      </c>
      <c r="E128" s="35" t="s">
        <v>46</v>
      </c>
    </row>
    <row r="129" spans="1:5" ht="114.75">
      <c r="A129" s="36" t="s">
        <v>51</v>
      </c>
      <c r="E129" s="37" t="s">
        <v>1710</v>
      </c>
    </row>
    <row r="130" spans="1:5" ht="63.75">
      <c r="A130" t="s">
        <v>53</v>
      </c>
      <c r="E130" s="35" t="s">
        <v>1022</v>
      </c>
    </row>
    <row r="131" spans="1:16" ht="12.75">
      <c r="A131" s="25" t="s">
        <v>44</v>
      </c>
      <c s="29" t="s">
        <v>176</v>
      </c>
      <c s="29" t="s">
        <v>1711</v>
      </c>
      <c s="25" t="s">
        <v>46</v>
      </c>
      <c s="30" t="s">
        <v>1712</v>
      </c>
      <c s="31" t="s">
        <v>415</v>
      </c>
      <c s="32">
        <v>2172</v>
      </c>
      <c s="33">
        <v>0</v>
      </c>
      <c s="33">
        <f>ROUND(ROUND(H131,2)*ROUND(G131,3),2)</f>
      </c>
      <c r="O131">
        <f>(I131*21)/100</f>
      </c>
      <c t="s">
        <v>22</v>
      </c>
    </row>
    <row r="132" spans="1:5" ht="12.75">
      <c r="A132" s="34" t="s">
        <v>49</v>
      </c>
      <c r="E132" s="35" t="s">
        <v>46</v>
      </c>
    </row>
    <row r="133" spans="1:5" ht="114.75">
      <c r="A133" s="36" t="s">
        <v>51</v>
      </c>
      <c r="E133" s="37" t="s">
        <v>1713</v>
      </c>
    </row>
    <row r="134" spans="1:5" ht="63.75">
      <c r="A134" t="s">
        <v>53</v>
      </c>
      <c r="E134" s="35" t="s">
        <v>1022</v>
      </c>
    </row>
    <row r="135" spans="1:16" ht="12.75">
      <c r="A135" s="25" t="s">
        <v>44</v>
      </c>
      <c s="29" t="s">
        <v>180</v>
      </c>
      <c s="29" t="s">
        <v>1714</v>
      </c>
      <c s="25" t="s">
        <v>46</v>
      </c>
      <c s="30" t="s">
        <v>1715</v>
      </c>
      <c s="31" t="s">
        <v>415</v>
      </c>
      <c s="32">
        <v>164</v>
      </c>
      <c s="33">
        <v>0</v>
      </c>
      <c s="33">
        <f>ROUND(ROUND(H135,2)*ROUND(G135,3),2)</f>
      </c>
      <c r="O135">
        <f>(I135*21)/100</f>
      </c>
      <c t="s">
        <v>22</v>
      </c>
    </row>
    <row r="136" spans="1:5" ht="12.75">
      <c r="A136" s="34" t="s">
        <v>49</v>
      </c>
      <c r="E136" s="35" t="s">
        <v>46</v>
      </c>
    </row>
    <row r="137" spans="1:5" ht="153">
      <c r="A137" s="36" t="s">
        <v>51</v>
      </c>
      <c r="E137" s="37" t="s">
        <v>1716</v>
      </c>
    </row>
    <row r="138" spans="1:5" ht="191.25">
      <c r="A138" t="s">
        <v>53</v>
      </c>
      <c r="E138" s="35" t="s">
        <v>1717</v>
      </c>
    </row>
    <row r="139" spans="1:16" ht="12.75">
      <c r="A139" s="25" t="s">
        <v>44</v>
      </c>
      <c s="29" t="s">
        <v>186</v>
      </c>
      <c s="29" t="s">
        <v>1718</v>
      </c>
      <c s="25" t="s">
        <v>46</v>
      </c>
      <c s="30" t="s">
        <v>1719</v>
      </c>
      <c s="31" t="s">
        <v>415</v>
      </c>
      <c s="32">
        <v>134</v>
      </c>
      <c s="33">
        <v>0</v>
      </c>
      <c s="33">
        <f>ROUND(ROUND(H139,2)*ROUND(G139,3),2)</f>
      </c>
      <c r="O139">
        <f>(I139*21)/100</f>
      </c>
      <c t="s">
        <v>22</v>
      </c>
    </row>
    <row r="140" spans="1:5" ht="12.75">
      <c r="A140" s="34" t="s">
        <v>49</v>
      </c>
      <c r="E140" s="35" t="s">
        <v>46</v>
      </c>
    </row>
    <row r="141" spans="1:5" ht="153">
      <c r="A141" s="36" t="s">
        <v>51</v>
      </c>
      <c r="E141" s="37" t="s">
        <v>1720</v>
      </c>
    </row>
    <row r="142" spans="1:5" ht="191.25">
      <c r="A142" t="s">
        <v>53</v>
      </c>
      <c r="E142" s="35" t="s">
        <v>1717</v>
      </c>
    </row>
    <row r="143" spans="1:16" ht="12.75">
      <c r="A143" s="25" t="s">
        <v>44</v>
      </c>
      <c s="29" t="s">
        <v>191</v>
      </c>
      <c s="29" t="s">
        <v>1721</v>
      </c>
      <c s="25" t="s">
        <v>46</v>
      </c>
      <c s="30" t="s">
        <v>1722</v>
      </c>
      <c s="31" t="s">
        <v>256</v>
      </c>
      <c s="32">
        <v>1772.2</v>
      </c>
      <c s="33">
        <v>0</v>
      </c>
      <c s="33">
        <f>ROUND(ROUND(H143,2)*ROUND(G143,3),2)</f>
      </c>
      <c r="O143">
        <f>(I143*21)/100</f>
      </c>
      <c t="s">
        <v>22</v>
      </c>
    </row>
    <row r="144" spans="1:5" ht="12.75">
      <c r="A144" s="34" t="s">
        <v>49</v>
      </c>
      <c r="E144" s="35" t="s">
        <v>46</v>
      </c>
    </row>
    <row r="145" spans="1:5" ht="153">
      <c r="A145" s="36" t="s">
        <v>51</v>
      </c>
      <c r="E145" s="37" t="s">
        <v>1723</v>
      </c>
    </row>
    <row r="146" spans="1:5" ht="369.75">
      <c r="A146" t="s">
        <v>53</v>
      </c>
      <c r="E146" s="35" t="s">
        <v>1724</v>
      </c>
    </row>
    <row r="147" spans="1:16" ht="12.75">
      <c r="A147" s="25" t="s">
        <v>44</v>
      </c>
      <c s="29" t="s">
        <v>605</v>
      </c>
      <c s="29" t="s">
        <v>1721</v>
      </c>
      <c s="25" t="s">
        <v>83</v>
      </c>
      <c s="30" t="s">
        <v>1722</v>
      </c>
      <c s="31" t="s">
        <v>256</v>
      </c>
      <c s="32">
        <v>45</v>
      </c>
      <c s="33">
        <v>0</v>
      </c>
      <c s="33">
        <f>ROUND(ROUND(H147,2)*ROUND(G147,3),2)</f>
      </c>
      <c r="O147">
        <f>(I147*21)/100</f>
      </c>
      <c t="s">
        <v>22</v>
      </c>
    </row>
    <row r="148" spans="1:5" ht="12.75">
      <c r="A148" s="34" t="s">
        <v>49</v>
      </c>
      <c r="E148" s="35" t="s">
        <v>46</v>
      </c>
    </row>
    <row r="149" spans="1:5" ht="25.5">
      <c r="A149" s="36" t="s">
        <v>51</v>
      </c>
      <c r="E149" s="37" t="s">
        <v>1725</v>
      </c>
    </row>
    <row r="150" spans="1:5" ht="369.75">
      <c r="A150" t="s">
        <v>53</v>
      </c>
      <c r="E150" s="35" t="s">
        <v>1724</v>
      </c>
    </row>
    <row r="151" spans="1:16" ht="12.75">
      <c r="A151" s="25" t="s">
        <v>44</v>
      </c>
      <c s="29" t="s">
        <v>608</v>
      </c>
      <c s="29" t="s">
        <v>1726</v>
      </c>
      <c s="25" t="s">
        <v>46</v>
      </c>
      <c s="30" t="s">
        <v>1727</v>
      </c>
      <c s="31" t="s">
        <v>300</v>
      </c>
      <c s="32">
        <v>296.8</v>
      </c>
      <c s="33">
        <v>0</v>
      </c>
      <c s="33">
        <f>ROUND(ROUND(H151,2)*ROUND(G151,3),2)</f>
      </c>
      <c r="O151">
        <f>(I151*21)/100</f>
      </c>
      <c t="s">
        <v>22</v>
      </c>
    </row>
    <row r="152" spans="1:5" ht="12.75">
      <c r="A152" s="34" t="s">
        <v>49</v>
      </c>
      <c r="E152" s="35" t="s">
        <v>46</v>
      </c>
    </row>
    <row r="153" spans="1:5" ht="76.5">
      <c r="A153" s="36" t="s">
        <v>51</v>
      </c>
      <c r="E153" s="37" t="s">
        <v>1728</v>
      </c>
    </row>
    <row r="154" spans="1:5" ht="267.75">
      <c r="A154" t="s">
        <v>53</v>
      </c>
      <c r="E154" s="35" t="s">
        <v>1729</v>
      </c>
    </row>
    <row r="155" spans="1:16" ht="12.75">
      <c r="A155" s="25" t="s">
        <v>44</v>
      </c>
      <c s="29" t="s">
        <v>614</v>
      </c>
      <c s="29" t="s">
        <v>1726</v>
      </c>
      <c s="25" t="s">
        <v>83</v>
      </c>
      <c s="30" t="s">
        <v>1727</v>
      </c>
      <c s="31" t="s">
        <v>300</v>
      </c>
      <c s="32">
        <v>5.4</v>
      </c>
      <c s="33">
        <v>0</v>
      </c>
      <c s="33">
        <f>ROUND(ROUND(H155,2)*ROUND(G155,3),2)</f>
      </c>
      <c r="O155">
        <f>(I155*21)/100</f>
      </c>
      <c t="s">
        <v>22</v>
      </c>
    </row>
    <row r="156" spans="1:5" ht="12.75">
      <c r="A156" s="34" t="s">
        <v>49</v>
      </c>
      <c r="E156" s="35" t="s">
        <v>46</v>
      </c>
    </row>
    <row r="157" spans="1:5" ht="25.5">
      <c r="A157" s="36" t="s">
        <v>51</v>
      </c>
      <c r="E157" s="37" t="s">
        <v>1730</v>
      </c>
    </row>
    <row r="158" spans="1:5" ht="267.75">
      <c r="A158" t="s">
        <v>53</v>
      </c>
      <c r="E158" s="35" t="s">
        <v>1729</v>
      </c>
    </row>
    <row r="159" spans="1:16" ht="12.75">
      <c r="A159" s="25" t="s">
        <v>44</v>
      </c>
      <c s="29" t="s">
        <v>617</v>
      </c>
      <c s="29" t="s">
        <v>1731</v>
      </c>
      <c s="25" t="s">
        <v>46</v>
      </c>
      <c s="30" t="s">
        <v>1732</v>
      </c>
      <c s="31" t="s">
        <v>221</v>
      </c>
      <c s="32">
        <v>136</v>
      </c>
      <c s="33">
        <v>0</v>
      </c>
      <c s="33">
        <f>ROUND(ROUND(H159,2)*ROUND(G159,3),2)</f>
      </c>
      <c r="O159">
        <f>(I159*21)/100</f>
      </c>
      <c t="s">
        <v>22</v>
      </c>
    </row>
    <row r="160" spans="1:5" ht="12.75">
      <c r="A160" s="34" t="s">
        <v>49</v>
      </c>
      <c r="E160" s="35" t="s">
        <v>46</v>
      </c>
    </row>
    <row r="161" spans="1:5" ht="102">
      <c r="A161" s="36" t="s">
        <v>51</v>
      </c>
      <c r="E161" s="37" t="s">
        <v>1733</v>
      </c>
    </row>
    <row r="162" spans="1:5" ht="38.25">
      <c r="A162" t="s">
        <v>53</v>
      </c>
      <c r="E162" s="35" t="s">
        <v>1734</v>
      </c>
    </row>
    <row r="163" spans="1:16" ht="12.75">
      <c r="A163" s="25" t="s">
        <v>44</v>
      </c>
      <c s="29" t="s">
        <v>622</v>
      </c>
      <c s="29" t="s">
        <v>1735</v>
      </c>
      <c s="25" t="s">
        <v>46</v>
      </c>
      <c s="30" t="s">
        <v>1736</v>
      </c>
      <c s="31" t="s">
        <v>415</v>
      </c>
      <c s="32">
        <v>272</v>
      </c>
      <c s="33">
        <v>0</v>
      </c>
      <c s="33">
        <f>ROUND(ROUND(H163,2)*ROUND(G163,3),2)</f>
      </c>
      <c r="O163">
        <f>(I163*21)/100</f>
      </c>
      <c t="s">
        <v>22</v>
      </c>
    </row>
    <row r="164" spans="1:5" ht="12.75">
      <c r="A164" s="34" t="s">
        <v>49</v>
      </c>
      <c r="E164" s="35" t="s">
        <v>46</v>
      </c>
    </row>
    <row r="165" spans="1:5" ht="102">
      <c r="A165" s="36" t="s">
        <v>51</v>
      </c>
      <c r="E165" s="37" t="s">
        <v>1737</v>
      </c>
    </row>
    <row r="166" spans="1:5" ht="38.25">
      <c r="A166" t="s">
        <v>53</v>
      </c>
      <c r="E166" s="35" t="s">
        <v>1738</v>
      </c>
    </row>
    <row r="167" spans="1:16" ht="12.75">
      <c r="A167" s="25" t="s">
        <v>44</v>
      </c>
      <c s="29" t="s">
        <v>627</v>
      </c>
      <c s="29" t="s">
        <v>1739</v>
      </c>
      <c s="25" t="s">
        <v>46</v>
      </c>
      <c s="30" t="s">
        <v>1740</v>
      </c>
      <c s="31" t="s">
        <v>173</v>
      </c>
      <c s="32">
        <v>253.4</v>
      </c>
      <c s="33">
        <v>0</v>
      </c>
      <c s="33">
        <f>ROUND(ROUND(H167,2)*ROUND(G167,3),2)</f>
      </c>
      <c r="O167">
        <f>(I167*21)/100</f>
      </c>
      <c t="s">
        <v>22</v>
      </c>
    </row>
    <row r="168" spans="1:5" ht="12.75">
      <c r="A168" s="34" t="s">
        <v>49</v>
      </c>
      <c r="E168" s="35" t="s">
        <v>46</v>
      </c>
    </row>
    <row r="169" spans="1:5" ht="25.5">
      <c r="A169" s="36" t="s">
        <v>51</v>
      </c>
      <c r="E169" s="37" t="s">
        <v>1741</v>
      </c>
    </row>
    <row r="170" spans="1:5" ht="102">
      <c r="A170" t="s">
        <v>53</v>
      </c>
      <c r="E170" s="35" t="s">
        <v>1742</v>
      </c>
    </row>
    <row r="171" spans="1:18" ht="12.75" customHeight="1">
      <c r="A171" s="6" t="s">
        <v>42</v>
      </c>
      <c s="6"/>
      <c s="40" t="s">
        <v>21</v>
      </c>
      <c s="6"/>
      <c s="27" t="s">
        <v>685</v>
      </c>
      <c s="6"/>
      <c s="6"/>
      <c s="6"/>
      <c s="41">
        <f>0+Q171</f>
      </c>
      <c r="O171">
        <f>0+R171</f>
      </c>
      <c r="Q171">
        <f>0+I172+I176+I180+I184+I188+I192+I196+I200+I204+I208</f>
      </c>
      <c>
        <f>0+O172+O176+O180+O184+O188+O192+O196+O200+O204+O208</f>
      </c>
    </row>
    <row r="172" spans="1:16" ht="12.75">
      <c r="A172" s="25" t="s">
        <v>44</v>
      </c>
      <c s="29" t="s">
        <v>633</v>
      </c>
      <c s="29" t="s">
        <v>1743</v>
      </c>
      <c s="25" t="s">
        <v>46</v>
      </c>
      <c s="30" t="s">
        <v>1744</v>
      </c>
      <c s="31" t="s">
        <v>1745</v>
      </c>
      <c s="32">
        <v>6800.5</v>
      </c>
      <c s="33">
        <v>0</v>
      </c>
      <c s="33">
        <f>ROUND(ROUND(H172,2)*ROUND(G172,3),2)</f>
      </c>
      <c r="O172">
        <f>(I172*21)/100</f>
      </c>
      <c t="s">
        <v>22</v>
      </c>
    </row>
    <row r="173" spans="1:5" ht="12.75">
      <c r="A173" s="34" t="s">
        <v>49</v>
      </c>
      <c r="E173" s="35" t="s">
        <v>46</v>
      </c>
    </row>
    <row r="174" spans="1:5" ht="63.75">
      <c r="A174" s="36" t="s">
        <v>51</v>
      </c>
      <c r="E174" s="37" t="s">
        <v>1746</v>
      </c>
    </row>
    <row r="175" spans="1:5" ht="25.5">
      <c r="A175" t="s">
        <v>53</v>
      </c>
      <c r="E175" s="35" t="s">
        <v>1747</v>
      </c>
    </row>
    <row r="176" spans="1:16" ht="12.75">
      <c r="A176" s="25" t="s">
        <v>44</v>
      </c>
      <c s="29" t="s">
        <v>639</v>
      </c>
      <c s="29" t="s">
        <v>1748</v>
      </c>
      <c s="25" t="s">
        <v>83</v>
      </c>
      <c s="30" t="s">
        <v>1749</v>
      </c>
      <c s="31" t="s">
        <v>256</v>
      </c>
      <c s="32">
        <v>362.769</v>
      </c>
      <c s="33">
        <v>0</v>
      </c>
      <c s="33">
        <f>ROUND(ROUND(H176,2)*ROUND(G176,3),2)</f>
      </c>
      <c r="O176">
        <f>(I176*21)/100</f>
      </c>
      <c t="s">
        <v>22</v>
      </c>
    </row>
    <row r="177" spans="1:5" ht="12.75">
      <c r="A177" s="34" t="s">
        <v>49</v>
      </c>
      <c r="E177" s="35" t="s">
        <v>46</v>
      </c>
    </row>
    <row r="178" spans="1:5" ht="63.75">
      <c r="A178" s="36" t="s">
        <v>51</v>
      </c>
      <c r="E178" s="37" t="s">
        <v>1750</v>
      </c>
    </row>
    <row r="179" spans="1:5" ht="382.5">
      <c r="A179" t="s">
        <v>53</v>
      </c>
      <c r="E179" s="35" t="s">
        <v>1751</v>
      </c>
    </row>
    <row r="180" spans="1:16" ht="12.75">
      <c r="A180" s="25" t="s">
        <v>44</v>
      </c>
      <c s="29" t="s">
        <v>645</v>
      </c>
      <c s="29" t="s">
        <v>1752</v>
      </c>
      <c s="25" t="s">
        <v>83</v>
      </c>
      <c s="30" t="s">
        <v>1753</v>
      </c>
      <c s="31" t="s">
        <v>300</v>
      </c>
      <c s="32">
        <v>52.602</v>
      </c>
      <c s="33">
        <v>0</v>
      </c>
      <c s="33">
        <f>ROUND(ROUND(H180,2)*ROUND(G180,3),2)</f>
      </c>
      <c r="O180">
        <f>(I180*21)/100</f>
      </c>
      <c t="s">
        <v>22</v>
      </c>
    </row>
    <row r="181" spans="1:5" ht="12.75">
      <c r="A181" s="34" t="s">
        <v>49</v>
      </c>
      <c r="E181" s="35" t="s">
        <v>46</v>
      </c>
    </row>
    <row r="182" spans="1:5" ht="25.5">
      <c r="A182" s="36" t="s">
        <v>51</v>
      </c>
      <c r="E182" s="37" t="s">
        <v>1754</v>
      </c>
    </row>
    <row r="183" spans="1:5" ht="242.25">
      <c r="A183" t="s">
        <v>53</v>
      </c>
      <c r="E183" s="35" t="s">
        <v>1755</v>
      </c>
    </row>
    <row r="184" spans="1:16" ht="12.75">
      <c r="A184" s="25" t="s">
        <v>44</v>
      </c>
      <c s="29" t="s">
        <v>648</v>
      </c>
      <c s="29" t="s">
        <v>1756</v>
      </c>
      <c s="25" t="s">
        <v>46</v>
      </c>
      <c s="30" t="s">
        <v>1757</v>
      </c>
      <c s="31" t="s">
        <v>256</v>
      </c>
      <c s="32">
        <v>965.782</v>
      </c>
      <c s="33">
        <v>0</v>
      </c>
      <c s="33">
        <f>ROUND(ROUND(H184,2)*ROUND(G184,3),2)</f>
      </c>
      <c r="O184">
        <f>(I184*21)/100</f>
      </c>
      <c t="s">
        <v>22</v>
      </c>
    </row>
    <row r="185" spans="1:5" ht="12.75">
      <c r="A185" s="34" t="s">
        <v>49</v>
      </c>
      <c r="E185" s="35" t="s">
        <v>46</v>
      </c>
    </row>
    <row r="186" spans="1:5" ht="127.5">
      <c r="A186" s="36" t="s">
        <v>51</v>
      </c>
      <c r="E186" s="37" t="s">
        <v>1758</v>
      </c>
    </row>
    <row r="187" spans="1:5" ht="369.75">
      <c r="A187" t="s">
        <v>53</v>
      </c>
      <c r="E187" s="35" t="s">
        <v>704</v>
      </c>
    </row>
    <row r="188" spans="1:16" ht="12.75">
      <c r="A188" s="25" t="s">
        <v>44</v>
      </c>
      <c s="29" t="s">
        <v>653</v>
      </c>
      <c s="29" t="s">
        <v>1759</v>
      </c>
      <c s="25" t="s">
        <v>46</v>
      </c>
      <c s="30" t="s">
        <v>1760</v>
      </c>
      <c s="31" t="s">
        <v>256</v>
      </c>
      <c s="32">
        <v>1.44</v>
      </c>
      <c s="33">
        <v>0</v>
      </c>
      <c s="33">
        <f>ROUND(ROUND(H188,2)*ROUND(G188,3),2)</f>
      </c>
      <c r="O188">
        <f>(I188*21)/100</f>
      </c>
      <c t="s">
        <v>22</v>
      </c>
    </row>
    <row r="189" spans="1:5" ht="12.75">
      <c r="A189" s="34" t="s">
        <v>49</v>
      </c>
      <c r="E189" s="35" t="s">
        <v>46</v>
      </c>
    </row>
    <row r="190" spans="1:5" ht="76.5">
      <c r="A190" s="36" t="s">
        <v>51</v>
      </c>
      <c r="E190" s="37" t="s">
        <v>1761</v>
      </c>
    </row>
    <row r="191" spans="1:5" ht="369.75">
      <c r="A191" t="s">
        <v>53</v>
      </c>
      <c r="E191" s="35" t="s">
        <v>704</v>
      </c>
    </row>
    <row r="192" spans="1:16" ht="12.75">
      <c r="A192" s="25" t="s">
        <v>44</v>
      </c>
      <c s="29" t="s">
        <v>659</v>
      </c>
      <c s="29" t="s">
        <v>1762</v>
      </c>
      <c s="25" t="s">
        <v>83</v>
      </c>
      <c s="30" t="s">
        <v>1763</v>
      </c>
      <c s="31" t="s">
        <v>300</v>
      </c>
      <c s="32">
        <v>154.843</v>
      </c>
      <c s="33">
        <v>0</v>
      </c>
      <c s="33">
        <f>ROUND(ROUND(H192,2)*ROUND(G192,3),2)</f>
      </c>
      <c r="O192">
        <f>(I192*21)/100</f>
      </c>
      <c t="s">
        <v>22</v>
      </c>
    </row>
    <row r="193" spans="1:5" ht="12.75">
      <c r="A193" s="34" t="s">
        <v>49</v>
      </c>
      <c r="E193" s="35" t="s">
        <v>46</v>
      </c>
    </row>
    <row r="194" spans="1:5" ht="63.75">
      <c r="A194" s="36" t="s">
        <v>51</v>
      </c>
      <c r="E194" s="37" t="s">
        <v>1764</v>
      </c>
    </row>
    <row r="195" spans="1:5" ht="267.75">
      <c r="A195" t="s">
        <v>53</v>
      </c>
      <c r="E195" s="35" t="s">
        <v>1729</v>
      </c>
    </row>
    <row r="196" spans="1:16" ht="12.75">
      <c r="A196" s="25" t="s">
        <v>44</v>
      </c>
      <c s="29" t="s">
        <v>664</v>
      </c>
      <c s="29" t="s">
        <v>1765</v>
      </c>
      <c s="25" t="s">
        <v>46</v>
      </c>
      <c s="30" t="s">
        <v>1766</v>
      </c>
      <c s="31" t="s">
        <v>256</v>
      </c>
      <c s="32">
        <v>1235.166</v>
      </c>
      <c s="33">
        <v>0</v>
      </c>
      <c s="33">
        <f>ROUND(ROUND(H196,2)*ROUND(G196,3),2)</f>
      </c>
      <c r="O196">
        <f>(I196*21)/100</f>
      </c>
      <c t="s">
        <v>22</v>
      </c>
    </row>
    <row r="197" spans="1:5" ht="12.75">
      <c r="A197" s="34" t="s">
        <v>49</v>
      </c>
      <c r="E197" s="35" t="s">
        <v>46</v>
      </c>
    </row>
    <row r="198" spans="1:5" ht="306">
      <c r="A198" s="36" t="s">
        <v>51</v>
      </c>
      <c r="E198" s="37" t="s">
        <v>1767</v>
      </c>
    </row>
    <row r="199" spans="1:5" ht="229.5">
      <c r="A199" t="s">
        <v>53</v>
      </c>
      <c r="E199" s="35" t="s">
        <v>1768</v>
      </c>
    </row>
    <row r="200" spans="1:16" ht="12.75">
      <c r="A200" s="25" t="s">
        <v>44</v>
      </c>
      <c s="29" t="s">
        <v>670</v>
      </c>
      <c s="29" t="s">
        <v>1769</v>
      </c>
      <c s="25" t="s">
        <v>46</v>
      </c>
      <c s="30" t="s">
        <v>1770</v>
      </c>
      <c s="31" t="s">
        <v>300</v>
      </c>
      <c s="32">
        <v>253.21</v>
      </c>
      <c s="33">
        <v>0</v>
      </c>
      <c s="33">
        <f>ROUND(ROUND(H200,2)*ROUND(G200,3),2)</f>
      </c>
      <c r="O200">
        <f>(I200*21)/100</f>
      </c>
      <c t="s">
        <v>22</v>
      </c>
    </row>
    <row r="201" spans="1:5" ht="12.75">
      <c r="A201" s="34" t="s">
        <v>49</v>
      </c>
      <c r="E201" s="35" t="s">
        <v>46</v>
      </c>
    </row>
    <row r="202" spans="1:5" ht="51">
      <c r="A202" s="36" t="s">
        <v>51</v>
      </c>
      <c r="E202" s="37" t="s">
        <v>1771</v>
      </c>
    </row>
    <row r="203" spans="1:5" ht="267.75">
      <c r="A203" t="s">
        <v>53</v>
      </c>
      <c r="E203" s="35" t="s">
        <v>1729</v>
      </c>
    </row>
    <row r="204" spans="1:16" ht="12.75">
      <c r="A204" s="25" t="s">
        <v>44</v>
      </c>
      <c s="29" t="s">
        <v>673</v>
      </c>
      <c s="29" t="s">
        <v>687</v>
      </c>
      <c s="25" t="s">
        <v>46</v>
      </c>
      <c s="30" t="s">
        <v>688</v>
      </c>
      <c s="31" t="s">
        <v>689</v>
      </c>
      <c s="32">
        <v>31</v>
      </c>
      <c s="33">
        <v>0</v>
      </c>
      <c s="33">
        <f>ROUND(ROUND(H204,2)*ROUND(G204,3),2)</f>
      </c>
      <c r="O204">
        <f>(I204*21)/100</f>
      </c>
      <c t="s">
        <v>22</v>
      </c>
    </row>
    <row r="205" spans="1:5" ht="25.5">
      <c r="A205" s="34" t="s">
        <v>49</v>
      </c>
      <c r="E205" s="35" t="s">
        <v>1772</v>
      </c>
    </row>
    <row r="206" spans="1:5" ht="25.5">
      <c r="A206" s="36" t="s">
        <v>51</v>
      </c>
      <c r="E206" s="37" t="s">
        <v>1773</v>
      </c>
    </row>
    <row r="207" spans="1:5" ht="38.25">
      <c r="A207" t="s">
        <v>53</v>
      </c>
      <c r="E207" s="35" t="s">
        <v>692</v>
      </c>
    </row>
    <row r="208" spans="1:16" ht="12.75">
      <c r="A208" s="25" t="s">
        <v>44</v>
      </c>
      <c s="29" t="s">
        <v>679</v>
      </c>
      <c s="29" t="s">
        <v>694</v>
      </c>
      <c s="25" t="s">
        <v>46</v>
      </c>
      <c s="30" t="s">
        <v>695</v>
      </c>
      <c s="31" t="s">
        <v>689</v>
      </c>
      <c s="32">
        <v>5</v>
      </c>
      <c s="33">
        <v>0</v>
      </c>
      <c s="33">
        <f>ROUND(ROUND(H208,2)*ROUND(G208,3),2)</f>
      </c>
      <c r="O208">
        <f>(I208*21)/100</f>
      </c>
      <c t="s">
        <v>22</v>
      </c>
    </row>
    <row r="209" spans="1:5" ht="25.5">
      <c r="A209" s="34" t="s">
        <v>49</v>
      </c>
      <c r="E209" s="35" t="s">
        <v>1772</v>
      </c>
    </row>
    <row r="210" spans="1:5" ht="25.5">
      <c r="A210" s="36" t="s">
        <v>51</v>
      </c>
      <c r="E210" s="37" t="s">
        <v>1774</v>
      </c>
    </row>
    <row r="211" spans="1:5" ht="38.25">
      <c r="A211" t="s">
        <v>53</v>
      </c>
      <c r="E211" s="35" t="s">
        <v>697</v>
      </c>
    </row>
    <row r="212" spans="1:18" ht="12.75" customHeight="1">
      <c r="A212" s="6" t="s">
        <v>42</v>
      </c>
      <c s="6"/>
      <c s="40" t="s">
        <v>32</v>
      </c>
      <c s="6"/>
      <c s="27" t="s">
        <v>698</v>
      </c>
      <c s="6"/>
      <c s="6"/>
      <c s="6"/>
      <c s="41">
        <f>0+Q212</f>
      </c>
      <c r="O212">
        <f>0+R212</f>
      </c>
      <c r="Q212">
        <f>0+I213+I217+I221+I225+I229+I233+I237+I241+I245+I249+I253+I257+I261+I265+I269+I273+I277+I281+I285+I289+I293</f>
      </c>
      <c>
        <f>0+O213+O217+O221+O225+O229+O233+O237+O241+O245+O249+O253+O257+O261+O265+O269+O273+O277+O281+O285+O289+O293</f>
      </c>
    </row>
    <row r="213" spans="1:16" ht="12.75">
      <c r="A213" s="25" t="s">
        <v>44</v>
      </c>
      <c s="29" t="s">
        <v>686</v>
      </c>
      <c s="29" t="s">
        <v>1775</v>
      </c>
      <c s="25" t="s">
        <v>46</v>
      </c>
      <c s="30" t="s">
        <v>1776</v>
      </c>
      <c s="31" t="s">
        <v>256</v>
      </c>
      <c s="32">
        <v>78.4</v>
      </c>
      <c s="33">
        <v>0</v>
      </c>
      <c s="33">
        <f>ROUND(ROUND(H213,2)*ROUND(G213,3),2)</f>
      </c>
      <c r="O213">
        <f>(I213*21)/100</f>
      </c>
      <c t="s">
        <v>22</v>
      </c>
    </row>
    <row r="214" spans="1:5" ht="12.75">
      <c r="A214" s="34" t="s">
        <v>49</v>
      </c>
      <c r="E214" s="35" t="s">
        <v>46</v>
      </c>
    </row>
    <row r="215" spans="1:5" ht="25.5">
      <c r="A215" s="36" t="s">
        <v>51</v>
      </c>
      <c r="E215" s="37" t="s">
        <v>1777</v>
      </c>
    </row>
    <row r="216" spans="1:5" ht="369.75">
      <c r="A216" t="s">
        <v>53</v>
      </c>
      <c r="E216" s="35" t="s">
        <v>704</v>
      </c>
    </row>
    <row r="217" spans="1:16" ht="12.75">
      <c r="A217" s="25" t="s">
        <v>44</v>
      </c>
      <c s="29" t="s">
        <v>693</v>
      </c>
      <c s="29" t="s">
        <v>1778</v>
      </c>
      <c s="25" t="s">
        <v>46</v>
      </c>
      <c s="30" t="s">
        <v>1779</v>
      </c>
      <c s="31" t="s">
        <v>300</v>
      </c>
      <c s="32">
        <v>12.936</v>
      </c>
      <c s="33">
        <v>0</v>
      </c>
      <c s="33">
        <f>ROUND(ROUND(H217,2)*ROUND(G217,3),2)</f>
      </c>
      <c r="O217">
        <f>(I217*21)/100</f>
      </c>
      <c t="s">
        <v>22</v>
      </c>
    </row>
    <row r="218" spans="1:5" ht="12.75">
      <c r="A218" s="34" t="s">
        <v>49</v>
      </c>
      <c r="E218" s="35" t="s">
        <v>46</v>
      </c>
    </row>
    <row r="219" spans="1:5" ht="25.5">
      <c r="A219" s="36" t="s">
        <v>51</v>
      </c>
      <c r="E219" s="37" t="s">
        <v>1780</v>
      </c>
    </row>
    <row r="220" spans="1:5" ht="267.75">
      <c r="A220" t="s">
        <v>53</v>
      </c>
      <c r="E220" s="35" t="s">
        <v>1729</v>
      </c>
    </row>
    <row r="221" spans="1:16" ht="25.5">
      <c r="A221" s="25" t="s">
        <v>44</v>
      </c>
      <c s="29" t="s">
        <v>699</v>
      </c>
      <c s="29" t="s">
        <v>1781</v>
      </c>
      <c s="25" t="s">
        <v>70</v>
      </c>
      <c s="30" t="s">
        <v>1782</v>
      </c>
      <c s="31" t="s">
        <v>173</v>
      </c>
      <c s="32">
        <v>3779.44</v>
      </c>
      <c s="33">
        <v>0</v>
      </c>
      <c s="33">
        <f>ROUND(ROUND(H221,2)*ROUND(G221,3),2)</f>
      </c>
      <c r="O221">
        <f>(I221*21)/100</f>
      </c>
      <c t="s">
        <v>22</v>
      </c>
    </row>
    <row r="222" spans="1:5" ht="12.75">
      <c r="A222" s="34" t="s">
        <v>49</v>
      </c>
      <c r="E222" s="35" t="s">
        <v>46</v>
      </c>
    </row>
    <row r="223" spans="1:5" ht="102">
      <c r="A223" s="36" t="s">
        <v>51</v>
      </c>
      <c r="E223" s="37" t="s">
        <v>1783</v>
      </c>
    </row>
    <row r="224" spans="1:5" ht="409.5">
      <c r="A224" t="s">
        <v>53</v>
      </c>
      <c r="E224" s="35" t="s">
        <v>1784</v>
      </c>
    </row>
    <row r="225" spans="1:16" ht="12.75">
      <c r="A225" s="25" t="s">
        <v>44</v>
      </c>
      <c s="29" t="s">
        <v>705</v>
      </c>
      <c s="29" t="s">
        <v>1785</v>
      </c>
      <c s="25" t="s">
        <v>46</v>
      </c>
      <c s="30" t="s">
        <v>1786</v>
      </c>
      <c s="31" t="s">
        <v>415</v>
      </c>
      <c s="32">
        <v>19.8</v>
      </c>
      <c s="33">
        <v>0</v>
      </c>
      <c s="33">
        <f>ROUND(ROUND(H225,2)*ROUND(G225,3),2)</f>
      </c>
      <c r="O225">
        <f>(I225*21)/100</f>
      </c>
      <c t="s">
        <v>22</v>
      </c>
    </row>
    <row r="226" spans="1:5" ht="12.75">
      <c r="A226" s="34" t="s">
        <v>49</v>
      </c>
      <c r="E226" s="35" t="s">
        <v>46</v>
      </c>
    </row>
    <row r="227" spans="1:5" ht="25.5">
      <c r="A227" s="36" t="s">
        <v>51</v>
      </c>
      <c r="E227" s="37" t="s">
        <v>1787</v>
      </c>
    </row>
    <row r="228" spans="1:5" ht="51">
      <c r="A228" t="s">
        <v>53</v>
      </c>
      <c r="E228" s="35" t="s">
        <v>1788</v>
      </c>
    </row>
    <row r="229" spans="1:16" ht="12.75">
      <c r="A229" s="25" t="s">
        <v>44</v>
      </c>
      <c s="29" t="s">
        <v>710</v>
      </c>
      <c s="29" t="s">
        <v>1789</v>
      </c>
      <c s="25" t="s">
        <v>46</v>
      </c>
      <c s="30" t="s">
        <v>1790</v>
      </c>
      <c s="31" t="s">
        <v>221</v>
      </c>
      <c s="32">
        <v>2</v>
      </c>
      <c s="33">
        <v>0</v>
      </c>
      <c s="33">
        <f>ROUND(ROUND(H229,2)*ROUND(G229,3),2)</f>
      </c>
      <c r="O229">
        <f>(I229*21)/100</f>
      </c>
      <c t="s">
        <v>22</v>
      </c>
    </row>
    <row r="230" spans="1:5" ht="12.75">
      <c r="A230" s="34" t="s">
        <v>49</v>
      </c>
      <c r="E230" s="35" t="s">
        <v>46</v>
      </c>
    </row>
    <row r="231" spans="1:5" ht="51">
      <c r="A231" s="36" t="s">
        <v>51</v>
      </c>
      <c r="E231" s="37" t="s">
        <v>1791</v>
      </c>
    </row>
    <row r="232" spans="1:5" ht="229.5">
      <c r="A232" t="s">
        <v>53</v>
      </c>
      <c r="E232" s="35" t="s">
        <v>1792</v>
      </c>
    </row>
    <row r="233" spans="1:16" ht="12.75">
      <c r="A233" s="25" t="s">
        <v>44</v>
      </c>
      <c s="29" t="s">
        <v>715</v>
      </c>
      <c s="29" t="s">
        <v>1793</v>
      </c>
      <c s="25" t="s">
        <v>46</v>
      </c>
      <c s="30" t="s">
        <v>1794</v>
      </c>
      <c s="31" t="s">
        <v>221</v>
      </c>
      <c s="32">
        <v>2</v>
      </c>
      <c s="33">
        <v>0</v>
      </c>
      <c s="33">
        <f>ROUND(ROUND(H233,2)*ROUND(G233,3),2)</f>
      </c>
      <c r="O233">
        <f>(I233*21)/100</f>
      </c>
      <c t="s">
        <v>22</v>
      </c>
    </row>
    <row r="234" spans="1:5" ht="12.75">
      <c r="A234" s="34" t="s">
        <v>49</v>
      </c>
      <c r="E234" s="35" t="s">
        <v>46</v>
      </c>
    </row>
    <row r="235" spans="1:5" ht="51">
      <c r="A235" s="36" t="s">
        <v>51</v>
      </c>
      <c r="E235" s="37" t="s">
        <v>1791</v>
      </c>
    </row>
    <row r="236" spans="1:5" ht="229.5">
      <c r="A236" t="s">
        <v>53</v>
      </c>
      <c r="E236" s="35" t="s">
        <v>1792</v>
      </c>
    </row>
    <row r="237" spans="1:16" ht="12.75">
      <c r="A237" s="25" t="s">
        <v>44</v>
      </c>
      <c s="29" t="s">
        <v>721</v>
      </c>
      <c s="29" t="s">
        <v>1795</v>
      </c>
      <c s="25" t="s">
        <v>46</v>
      </c>
      <c s="30" t="s">
        <v>1796</v>
      </c>
      <c s="31" t="s">
        <v>221</v>
      </c>
      <c s="32">
        <v>2</v>
      </c>
      <c s="33">
        <v>0</v>
      </c>
      <c s="33">
        <f>ROUND(ROUND(H237,2)*ROUND(G237,3),2)</f>
      </c>
      <c r="O237">
        <f>(I237*21)/100</f>
      </c>
      <c t="s">
        <v>22</v>
      </c>
    </row>
    <row r="238" spans="1:5" ht="12.75">
      <c r="A238" s="34" t="s">
        <v>49</v>
      </c>
      <c r="E238" s="35" t="s">
        <v>46</v>
      </c>
    </row>
    <row r="239" spans="1:5" ht="51">
      <c r="A239" s="36" t="s">
        <v>51</v>
      </c>
      <c r="E239" s="37" t="s">
        <v>1797</v>
      </c>
    </row>
    <row r="240" spans="1:5" ht="229.5">
      <c r="A240" t="s">
        <v>53</v>
      </c>
      <c r="E240" s="35" t="s">
        <v>1792</v>
      </c>
    </row>
    <row r="241" spans="1:16" ht="12.75">
      <c r="A241" s="25" t="s">
        <v>44</v>
      </c>
      <c s="29" t="s">
        <v>726</v>
      </c>
      <c s="29" t="s">
        <v>1798</v>
      </c>
      <c s="25" t="s">
        <v>46</v>
      </c>
      <c s="30" t="s">
        <v>1799</v>
      </c>
      <c s="31" t="s">
        <v>221</v>
      </c>
      <c s="32">
        <v>4</v>
      </c>
      <c s="33">
        <v>0</v>
      </c>
      <c s="33">
        <f>ROUND(ROUND(H241,2)*ROUND(G241,3),2)</f>
      </c>
      <c r="O241">
        <f>(I241*21)/100</f>
      </c>
      <c t="s">
        <v>22</v>
      </c>
    </row>
    <row r="242" spans="1:5" ht="12.75">
      <c r="A242" s="34" t="s">
        <v>49</v>
      </c>
      <c r="E242" s="35" t="s">
        <v>46</v>
      </c>
    </row>
    <row r="243" spans="1:5" ht="51">
      <c r="A243" s="36" t="s">
        <v>51</v>
      </c>
      <c r="E243" s="37" t="s">
        <v>1800</v>
      </c>
    </row>
    <row r="244" spans="1:5" ht="229.5">
      <c r="A244" t="s">
        <v>53</v>
      </c>
      <c r="E244" s="35" t="s">
        <v>1792</v>
      </c>
    </row>
    <row r="245" spans="1:16" ht="12.75">
      <c r="A245" s="25" t="s">
        <v>44</v>
      </c>
      <c s="29" t="s">
        <v>729</v>
      </c>
      <c s="29" t="s">
        <v>1801</v>
      </c>
      <c s="25" t="s">
        <v>46</v>
      </c>
      <c s="30" t="s">
        <v>1802</v>
      </c>
      <c s="31" t="s">
        <v>221</v>
      </c>
      <c s="32">
        <v>2</v>
      </c>
      <c s="33">
        <v>0</v>
      </c>
      <c s="33">
        <f>ROUND(ROUND(H245,2)*ROUND(G245,3),2)</f>
      </c>
      <c r="O245">
        <f>(I245*21)/100</f>
      </c>
      <c t="s">
        <v>22</v>
      </c>
    </row>
    <row r="246" spans="1:5" ht="12.75">
      <c r="A246" s="34" t="s">
        <v>49</v>
      </c>
      <c r="E246" s="35" t="s">
        <v>46</v>
      </c>
    </row>
    <row r="247" spans="1:5" ht="51">
      <c r="A247" s="36" t="s">
        <v>51</v>
      </c>
      <c r="E247" s="37" t="s">
        <v>1797</v>
      </c>
    </row>
    <row r="248" spans="1:5" ht="229.5">
      <c r="A248" t="s">
        <v>53</v>
      </c>
      <c r="E248" s="35" t="s">
        <v>1792</v>
      </c>
    </row>
    <row r="249" spans="1:16" ht="12.75">
      <c r="A249" s="25" t="s">
        <v>44</v>
      </c>
      <c s="29" t="s">
        <v>734</v>
      </c>
      <c s="29" t="s">
        <v>1803</v>
      </c>
      <c s="25" t="s">
        <v>46</v>
      </c>
      <c s="30" t="s">
        <v>1804</v>
      </c>
      <c s="31" t="s">
        <v>256</v>
      </c>
      <c s="32">
        <v>8.505</v>
      </c>
      <c s="33">
        <v>0</v>
      </c>
      <c s="33">
        <f>ROUND(ROUND(H249,2)*ROUND(G249,3),2)</f>
      </c>
      <c r="O249">
        <f>(I249*21)/100</f>
      </c>
      <c t="s">
        <v>22</v>
      </c>
    </row>
    <row r="250" spans="1:5" ht="12.75">
      <c r="A250" s="34" t="s">
        <v>49</v>
      </c>
      <c r="E250" s="35" t="s">
        <v>46</v>
      </c>
    </row>
    <row r="251" spans="1:5" ht="25.5">
      <c r="A251" s="36" t="s">
        <v>51</v>
      </c>
      <c r="E251" s="37" t="s">
        <v>1805</v>
      </c>
    </row>
    <row r="252" spans="1:5" ht="229.5">
      <c r="A252" t="s">
        <v>53</v>
      </c>
      <c r="E252" s="35" t="s">
        <v>1768</v>
      </c>
    </row>
    <row r="253" spans="1:16" ht="12.75">
      <c r="A253" s="25" t="s">
        <v>44</v>
      </c>
      <c s="29" t="s">
        <v>739</v>
      </c>
      <c s="29" t="s">
        <v>1806</v>
      </c>
      <c s="25" t="s">
        <v>46</v>
      </c>
      <c s="30" t="s">
        <v>1807</v>
      </c>
      <c s="31" t="s">
        <v>256</v>
      </c>
      <c s="32">
        <v>249.954</v>
      </c>
      <c s="33">
        <v>0</v>
      </c>
      <c s="33">
        <f>ROUND(ROUND(H253,2)*ROUND(G253,3),2)</f>
      </c>
      <c r="O253">
        <f>(I253*21)/100</f>
      </c>
      <c t="s">
        <v>22</v>
      </c>
    </row>
    <row r="254" spans="1:5" ht="12.75">
      <c r="A254" s="34" t="s">
        <v>49</v>
      </c>
      <c r="E254" s="35" t="s">
        <v>46</v>
      </c>
    </row>
    <row r="255" spans="1:5" ht="114.75">
      <c r="A255" s="36" t="s">
        <v>51</v>
      </c>
      <c r="E255" s="37" t="s">
        <v>1808</v>
      </c>
    </row>
    <row r="256" spans="1:5" ht="369.75">
      <c r="A256" t="s">
        <v>53</v>
      </c>
      <c r="E256" s="35" t="s">
        <v>704</v>
      </c>
    </row>
    <row r="257" spans="1:16" ht="12.75">
      <c r="A257" s="25" t="s">
        <v>44</v>
      </c>
      <c s="29" t="s">
        <v>745</v>
      </c>
      <c s="29" t="s">
        <v>706</v>
      </c>
      <c s="25" t="s">
        <v>46</v>
      </c>
      <c s="30" t="s">
        <v>707</v>
      </c>
      <c s="31" t="s">
        <v>256</v>
      </c>
      <c s="32">
        <v>999.557</v>
      </c>
      <c s="33">
        <v>0</v>
      </c>
      <c s="33">
        <f>ROUND(ROUND(H257,2)*ROUND(G257,3),2)</f>
      </c>
      <c r="O257">
        <f>(I257*21)/100</f>
      </c>
      <c t="s">
        <v>22</v>
      </c>
    </row>
    <row r="258" spans="1:5" ht="12.75">
      <c r="A258" s="34" t="s">
        <v>49</v>
      </c>
      <c r="E258" s="35" t="s">
        <v>46</v>
      </c>
    </row>
    <row r="259" spans="1:5" ht="280.5">
      <c r="A259" s="36" t="s">
        <v>51</v>
      </c>
      <c r="E259" s="37" t="s">
        <v>1809</v>
      </c>
    </row>
    <row r="260" spans="1:5" ht="369.75">
      <c r="A260" t="s">
        <v>53</v>
      </c>
      <c r="E260" s="35" t="s">
        <v>704</v>
      </c>
    </row>
    <row r="261" spans="1:16" ht="12.75">
      <c r="A261" s="25" t="s">
        <v>44</v>
      </c>
      <c s="29" t="s">
        <v>750</v>
      </c>
      <c s="29" t="s">
        <v>711</v>
      </c>
      <c s="25" t="s">
        <v>46</v>
      </c>
      <c s="30" t="s">
        <v>712</v>
      </c>
      <c s="31" t="s">
        <v>256</v>
      </c>
      <c s="32">
        <v>15.126</v>
      </c>
      <c s="33">
        <v>0</v>
      </c>
      <c s="33">
        <f>ROUND(ROUND(H261,2)*ROUND(G261,3),2)</f>
      </c>
      <c r="O261">
        <f>(I261*21)/100</f>
      </c>
      <c t="s">
        <v>22</v>
      </c>
    </row>
    <row r="262" spans="1:5" ht="12.75">
      <c r="A262" s="34" t="s">
        <v>49</v>
      </c>
      <c r="E262" s="35" t="s">
        <v>46</v>
      </c>
    </row>
    <row r="263" spans="1:5" ht="63.75">
      <c r="A263" s="36" t="s">
        <v>51</v>
      </c>
      <c r="E263" s="37" t="s">
        <v>1810</v>
      </c>
    </row>
    <row r="264" spans="1:5" ht="38.25">
      <c r="A264" t="s">
        <v>53</v>
      </c>
      <c r="E264" s="35" t="s">
        <v>632</v>
      </c>
    </row>
    <row r="265" spans="1:16" ht="12.75">
      <c r="A265" s="25" t="s">
        <v>44</v>
      </c>
      <c s="29" t="s">
        <v>753</v>
      </c>
      <c s="29" t="s">
        <v>1811</v>
      </c>
      <c s="25" t="s">
        <v>46</v>
      </c>
      <c s="30" t="s">
        <v>1812</v>
      </c>
      <c s="31" t="s">
        <v>256</v>
      </c>
      <c s="32">
        <v>4.339</v>
      </c>
      <c s="33">
        <v>0</v>
      </c>
      <c s="33">
        <f>ROUND(ROUND(H265,2)*ROUND(G265,3),2)</f>
      </c>
      <c r="O265">
        <f>(I265*21)/100</f>
      </c>
      <c t="s">
        <v>22</v>
      </c>
    </row>
    <row r="266" spans="1:5" ht="12.75">
      <c r="A266" s="34" t="s">
        <v>49</v>
      </c>
      <c r="E266" s="35" t="s">
        <v>46</v>
      </c>
    </row>
    <row r="267" spans="1:5" ht="76.5">
      <c r="A267" s="36" t="s">
        <v>51</v>
      </c>
      <c r="E267" s="37" t="s">
        <v>1813</v>
      </c>
    </row>
    <row r="268" spans="1:5" ht="25.5">
      <c r="A268" t="s">
        <v>53</v>
      </c>
      <c r="E268" s="35" t="s">
        <v>1814</v>
      </c>
    </row>
    <row r="269" spans="1:16" ht="25.5">
      <c r="A269" s="25" t="s">
        <v>44</v>
      </c>
      <c s="29" t="s">
        <v>758</v>
      </c>
      <c s="29" t="s">
        <v>1815</v>
      </c>
      <c s="25" t="s">
        <v>46</v>
      </c>
      <c s="30" t="s">
        <v>1816</v>
      </c>
      <c s="31" t="s">
        <v>256</v>
      </c>
      <c s="32">
        <v>215.49</v>
      </c>
      <c s="33">
        <v>0</v>
      </c>
      <c s="33">
        <f>ROUND(ROUND(H269,2)*ROUND(G269,3),2)</f>
      </c>
      <c r="O269">
        <f>(I269*21)/100</f>
      </c>
      <c t="s">
        <v>22</v>
      </c>
    </row>
    <row r="270" spans="1:5" ht="12.75">
      <c r="A270" s="34" t="s">
        <v>49</v>
      </c>
      <c r="E270" s="35" t="s">
        <v>46</v>
      </c>
    </row>
    <row r="271" spans="1:5" ht="89.25">
      <c r="A271" s="36" t="s">
        <v>51</v>
      </c>
      <c r="E271" s="37" t="s">
        <v>1817</v>
      </c>
    </row>
    <row r="272" spans="1:5" ht="38.25">
      <c r="A272" t="s">
        <v>53</v>
      </c>
      <c r="E272" s="35" t="s">
        <v>632</v>
      </c>
    </row>
    <row r="273" spans="1:16" ht="12.75">
      <c r="A273" s="25" t="s">
        <v>44</v>
      </c>
      <c s="29" t="s">
        <v>764</v>
      </c>
      <c s="29" t="s">
        <v>1818</v>
      </c>
      <c s="25" t="s">
        <v>46</v>
      </c>
      <c s="30" t="s">
        <v>1819</v>
      </c>
      <c s="31" t="s">
        <v>256</v>
      </c>
      <c s="32">
        <v>1518.55</v>
      </c>
      <c s="33">
        <v>0</v>
      </c>
      <c s="33">
        <f>ROUND(ROUND(H273,2)*ROUND(G273,3),2)</f>
      </c>
      <c r="O273">
        <f>(I273*21)/100</f>
      </c>
      <c t="s">
        <v>22</v>
      </c>
    </row>
    <row r="274" spans="1:5" ht="12.75">
      <c r="A274" s="34" t="s">
        <v>49</v>
      </c>
      <c r="E274" s="35" t="s">
        <v>46</v>
      </c>
    </row>
    <row r="275" spans="1:5" ht="63.75">
      <c r="A275" s="36" t="s">
        <v>51</v>
      </c>
      <c r="E275" s="37" t="s">
        <v>1820</v>
      </c>
    </row>
    <row r="276" spans="1:5" ht="38.25">
      <c r="A276" t="s">
        <v>53</v>
      </c>
      <c r="E276" s="35" t="s">
        <v>632</v>
      </c>
    </row>
    <row r="277" spans="1:16" ht="12.75">
      <c r="A277" s="25" t="s">
        <v>44</v>
      </c>
      <c s="29" t="s">
        <v>769</v>
      </c>
      <c s="29" t="s">
        <v>1821</v>
      </c>
      <c s="25" t="s">
        <v>46</v>
      </c>
      <c s="30" t="s">
        <v>1822</v>
      </c>
      <c s="31" t="s">
        <v>256</v>
      </c>
      <c s="32">
        <v>9.293</v>
      </c>
      <c s="33">
        <v>0</v>
      </c>
      <c s="33">
        <f>ROUND(ROUND(H277,2)*ROUND(G277,3),2)</f>
      </c>
      <c r="O277">
        <f>(I277*21)/100</f>
      </c>
      <c t="s">
        <v>22</v>
      </c>
    </row>
    <row r="278" spans="1:5" ht="12.75">
      <c r="A278" s="34" t="s">
        <v>49</v>
      </c>
      <c r="E278" s="35" t="s">
        <v>46</v>
      </c>
    </row>
    <row r="279" spans="1:5" ht="51">
      <c r="A279" s="36" t="s">
        <v>51</v>
      </c>
      <c r="E279" s="37" t="s">
        <v>1823</v>
      </c>
    </row>
    <row r="280" spans="1:5" ht="293.25">
      <c r="A280" t="s">
        <v>53</v>
      </c>
      <c r="E280" s="35" t="s">
        <v>1824</v>
      </c>
    </row>
    <row r="281" spans="1:16" ht="12.75">
      <c r="A281" s="25" t="s">
        <v>44</v>
      </c>
      <c s="29" t="s">
        <v>774</v>
      </c>
      <c s="29" t="s">
        <v>1825</v>
      </c>
      <c s="25" t="s">
        <v>46</v>
      </c>
      <c s="30" t="s">
        <v>1826</v>
      </c>
      <c s="31" t="s">
        <v>256</v>
      </c>
      <c s="32">
        <v>966</v>
      </c>
      <c s="33">
        <v>0</v>
      </c>
      <c s="33">
        <f>ROUND(ROUND(H281,2)*ROUND(G281,3),2)</f>
      </c>
      <c r="O281">
        <f>(I281*21)/100</f>
      </c>
      <c t="s">
        <v>22</v>
      </c>
    </row>
    <row r="282" spans="1:5" ht="38.25">
      <c r="A282" s="34" t="s">
        <v>49</v>
      </c>
      <c r="E282" s="35" t="s">
        <v>1827</v>
      </c>
    </row>
    <row r="283" spans="1:5" ht="12.75">
      <c r="A283" s="36" t="s">
        <v>51</v>
      </c>
      <c r="E283" s="37" t="s">
        <v>1828</v>
      </c>
    </row>
    <row r="284" spans="1:5" ht="51">
      <c r="A284" t="s">
        <v>53</v>
      </c>
      <c r="E284" s="35" t="s">
        <v>1829</v>
      </c>
    </row>
    <row r="285" spans="1:16" ht="12.75">
      <c r="A285" s="25" t="s">
        <v>44</v>
      </c>
      <c s="29" t="s">
        <v>779</v>
      </c>
      <c s="29" t="s">
        <v>1830</v>
      </c>
      <c s="25" t="s">
        <v>46</v>
      </c>
      <c s="30" t="s">
        <v>1831</v>
      </c>
      <c s="31" t="s">
        <v>256</v>
      </c>
      <c s="32">
        <v>15.47</v>
      </c>
      <c s="33">
        <v>0</v>
      </c>
      <c s="33">
        <f>ROUND(ROUND(H285,2)*ROUND(G285,3),2)</f>
      </c>
      <c r="O285">
        <f>(I285*21)/100</f>
      </c>
      <c t="s">
        <v>22</v>
      </c>
    </row>
    <row r="286" spans="1:5" ht="12.75">
      <c r="A286" s="34" t="s">
        <v>49</v>
      </c>
      <c r="E286" s="35" t="s">
        <v>46</v>
      </c>
    </row>
    <row r="287" spans="1:5" ht="12.75">
      <c r="A287" s="36" t="s">
        <v>51</v>
      </c>
      <c r="E287" s="37" t="s">
        <v>1832</v>
      </c>
    </row>
    <row r="288" spans="1:5" ht="51">
      <c r="A288" t="s">
        <v>53</v>
      </c>
      <c r="E288" s="35" t="s">
        <v>1833</v>
      </c>
    </row>
    <row r="289" spans="1:16" ht="12.75">
      <c r="A289" s="25" t="s">
        <v>44</v>
      </c>
      <c s="29" t="s">
        <v>784</v>
      </c>
      <c s="29" t="s">
        <v>716</v>
      </c>
      <c s="25" t="s">
        <v>46</v>
      </c>
      <c s="30" t="s">
        <v>717</v>
      </c>
      <c s="31" t="s">
        <v>256</v>
      </c>
      <c s="32">
        <v>117.477</v>
      </c>
      <c s="33">
        <v>0</v>
      </c>
      <c s="33">
        <f>ROUND(ROUND(H289,2)*ROUND(G289,3),2)</f>
      </c>
      <c r="O289">
        <f>(I289*21)/100</f>
      </c>
      <c t="s">
        <v>22</v>
      </c>
    </row>
    <row r="290" spans="1:5" ht="12.75">
      <c r="A290" s="34" t="s">
        <v>49</v>
      </c>
      <c r="E290" s="35" t="s">
        <v>46</v>
      </c>
    </row>
    <row r="291" spans="1:5" ht="191.25">
      <c r="A291" s="36" t="s">
        <v>51</v>
      </c>
      <c r="E291" s="37" t="s">
        <v>1834</v>
      </c>
    </row>
    <row r="292" spans="1:5" ht="102">
      <c r="A292" t="s">
        <v>53</v>
      </c>
      <c r="E292" s="35" t="s">
        <v>720</v>
      </c>
    </row>
    <row r="293" spans="1:16" ht="12.75">
      <c r="A293" s="25" t="s">
        <v>44</v>
      </c>
      <c s="29" t="s">
        <v>786</v>
      </c>
      <c s="29" t="s">
        <v>1835</v>
      </c>
      <c s="25" t="s">
        <v>46</v>
      </c>
      <c s="30" t="s">
        <v>1836</v>
      </c>
      <c s="31" t="s">
        <v>173</v>
      </c>
      <c s="32">
        <v>5.55</v>
      </c>
      <c s="33">
        <v>0</v>
      </c>
      <c s="33">
        <f>ROUND(ROUND(H293,2)*ROUND(G293,3),2)</f>
      </c>
      <c r="O293">
        <f>(I293*21)/100</f>
      </c>
      <c t="s">
        <v>22</v>
      </c>
    </row>
    <row r="294" spans="1:5" ht="12.75">
      <c r="A294" s="34" t="s">
        <v>49</v>
      </c>
      <c r="E294" s="35" t="s">
        <v>46</v>
      </c>
    </row>
    <row r="295" spans="1:5" ht="25.5">
      <c r="A295" s="36" t="s">
        <v>51</v>
      </c>
      <c r="E295" s="37" t="s">
        <v>1837</v>
      </c>
    </row>
    <row r="296" spans="1:5" ht="127.5">
      <c r="A296" t="s">
        <v>53</v>
      </c>
      <c r="E296" s="35" t="s">
        <v>1838</v>
      </c>
    </row>
    <row r="297" spans="1:18" ht="12.75" customHeight="1">
      <c r="A297" s="6" t="s">
        <v>42</v>
      </c>
      <c s="6"/>
      <c s="40" t="s">
        <v>34</v>
      </c>
      <c s="6"/>
      <c s="27" t="s">
        <v>378</v>
      </c>
      <c s="6"/>
      <c s="6"/>
      <c s="6"/>
      <c s="41">
        <f>0+Q297</f>
      </c>
      <c r="O297">
        <f>0+R297</f>
      </c>
      <c r="Q297">
        <f>0+I298+I302+I306+I310+I314+I318</f>
      </c>
      <c>
        <f>0+O298+O302+O306+O310+O314+O318</f>
      </c>
    </row>
    <row r="298" spans="1:16" ht="12.75">
      <c r="A298" s="25" t="s">
        <v>44</v>
      </c>
      <c s="29" t="s">
        <v>793</v>
      </c>
      <c s="29" t="s">
        <v>1839</v>
      </c>
      <c s="25" t="s">
        <v>46</v>
      </c>
      <c s="30" t="s">
        <v>1840</v>
      </c>
      <c s="31" t="s">
        <v>256</v>
      </c>
      <c s="32">
        <v>15.126</v>
      </c>
      <c s="33">
        <v>0</v>
      </c>
      <c s="33">
        <f>ROUND(ROUND(H298,2)*ROUND(G298,3),2)</f>
      </c>
      <c r="O298">
        <f>(I298*21)/100</f>
      </c>
      <c t="s">
        <v>22</v>
      </c>
    </row>
    <row r="299" spans="1:5" ht="12.75">
      <c r="A299" s="34" t="s">
        <v>49</v>
      </c>
      <c r="E299" s="35" t="s">
        <v>46</v>
      </c>
    </row>
    <row r="300" spans="1:5" ht="51">
      <c r="A300" s="36" t="s">
        <v>51</v>
      </c>
      <c r="E300" s="37" t="s">
        <v>1841</v>
      </c>
    </row>
    <row r="301" spans="1:5" ht="51">
      <c r="A301" t="s">
        <v>53</v>
      </c>
      <c r="E301" s="35" t="s">
        <v>382</v>
      </c>
    </row>
    <row r="302" spans="1:16" ht="12.75">
      <c r="A302" s="25" t="s">
        <v>44</v>
      </c>
      <c s="29" t="s">
        <v>798</v>
      </c>
      <c s="29" t="s">
        <v>754</v>
      </c>
      <c s="25" t="s">
        <v>46</v>
      </c>
      <c s="30" t="s">
        <v>755</v>
      </c>
      <c s="31" t="s">
        <v>173</v>
      </c>
      <c s="32">
        <v>6011.05</v>
      </c>
      <c s="33">
        <v>0</v>
      </c>
      <c s="33">
        <f>ROUND(ROUND(H302,2)*ROUND(G302,3),2)</f>
      </c>
      <c r="O302">
        <f>(I302*21)/100</f>
      </c>
      <c t="s">
        <v>22</v>
      </c>
    </row>
    <row r="303" spans="1:5" ht="12.75">
      <c r="A303" s="34" t="s">
        <v>49</v>
      </c>
      <c r="E303" s="35" t="s">
        <v>46</v>
      </c>
    </row>
    <row r="304" spans="1:5" ht="38.25">
      <c r="A304" s="36" t="s">
        <v>51</v>
      </c>
      <c r="E304" s="37" t="s">
        <v>1842</v>
      </c>
    </row>
    <row r="305" spans="1:5" ht="51">
      <c r="A305" t="s">
        <v>53</v>
      </c>
      <c r="E305" s="35" t="s">
        <v>454</v>
      </c>
    </row>
    <row r="306" spans="1:16" ht="12.75">
      <c r="A306" s="25" t="s">
        <v>44</v>
      </c>
      <c s="29" t="s">
        <v>805</v>
      </c>
      <c s="29" t="s">
        <v>770</v>
      </c>
      <c s="25" t="s">
        <v>46</v>
      </c>
      <c s="30" t="s">
        <v>771</v>
      </c>
      <c s="31" t="s">
        <v>173</v>
      </c>
      <c s="32">
        <v>3017.2</v>
      </c>
      <c s="33">
        <v>0</v>
      </c>
      <c s="33">
        <f>ROUND(ROUND(H306,2)*ROUND(G306,3),2)</f>
      </c>
      <c r="O306">
        <f>(I306*21)/100</f>
      </c>
      <c t="s">
        <v>22</v>
      </c>
    </row>
    <row r="307" spans="1:5" ht="12.75">
      <c r="A307" s="34" t="s">
        <v>49</v>
      </c>
      <c r="E307" s="35" t="s">
        <v>46</v>
      </c>
    </row>
    <row r="308" spans="1:5" ht="25.5">
      <c r="A308" s="36" t="s">
        <v>51</v>
      </c>
      <c r="E308" s="37" t="s">
        <v>1843</v>
      </c>
    </row>
    <row r="309" spans="1:5" ht="140.25">
      <c r="A309" t="s">
        <v>53</v>
      </c>
      <c r="E309" s="35" t="s">
        <v>463</v>
      </c>
    </row>
    <row r="310" spans="1:16" ht="12.75">
      <c r="A310" s="25" t="s">
        <v>44</v>
      </c>
      <c s="29" t="s">
        <v>811</v>
      </c>
      <c s="29" t="s">
        <v>1844</v>
      </c>
      <c s="25" t="s">
        <v>46</v>
      </c>
      <c s="30" t="s">
        <v>1845</v>
      </c>
      <c s="31" t="s">
        <v>173</v>
      </c>
      <c s="32">
        <v>3017.2</v>
      </c>
      <c s="33">
        <v>0</v>
      </c>
      <c s="33">
        <f>ROUND(ROUND(H310,2)*ROUND(G310,3),2)</f>
      </c>
      <c r="O310">
        <f>(I310*21)/100</f>
      </c>
      <c t="s">
        <v>22</v>
      </c>
    </row>
    <row r="311" spans="1:5" ht="12.75">
      <c r="A311" s="34" t="s">
        <v>49</v>
      </c>
      <c r="E311" s="35" t="s">
        <v>46</v>
      </c>
    </row>
    <row r="312" spans="1:5" ht="25.5">
      <c r="A312" s="36" t="s">
        <v>51</v>
      </c>
      <c r="E312" s="37" t="s">
        <v>1846</v>
      </c>
    </row>
    <row r="313" spans="1:5" ht="140.25">
      <c r="A313" t="s">
        <v>53</v>
      </c>
      <c r="E313" s="35" t="s">
        <v>463</v>
      </c>
    </row>
    <row r="314" spans="1:16" ht="12.75">
      <c r="A314" s="25" t="s">
        <v>44</v>
      </c>
      <c s="29" t="s">
        <v>817</v>
      </c>
      <c s="29" t="s">
        <v>1847</v>
      </c>
      <c s="25" t="s">
        <v>46</v>
      </c>
      <c s="30" t="s">
        <v>1848</v>
      </c>
      <c s="31" t="s">
        <v>173</v>
      </c>
      <c s="32">
        <v>2993.85</v>
      </c>
      <c s="33">
        <v>0</v>
      </c>
      <c s="33">
        <f>ROUND(ROUND(H314,2)*ROUND(G314,3),2)</f>
      </c>
      <c r="O314">
        <f>(I314*21)/100</f>
      </c>
      <c t="s">
        <v>22</v>
      </c>
    </row>
    <row r="315" spans="1:5" ht="12.75">
      <c r="A315" s="34" t="s">
        <v>49</v>
      </c>
      <c r="E315" s="35" t="s">
        <v>46</v>
      </c>
    </row>
    <row r="316" spans="1:5" ht="25.5">
      <c r="A316" s="36" t="s">
        <v>51</v>
      </c>
      <c r="E316" s="37" t="s">
        <v>1849</v>
      </c>
    </row>
    <row r="317" spans="1:5" ht="140.25">
      <c r="A317" t="s">
        <v>53</v>
      </c>
      <c r="E317" s="35" t="s">
        <v>463</v>
      </c>
    </row>
    <row r="318" spans="1:16" ht="12.75">
      <c r="A318" s="25" t="s">
        <v>44</v>
      </c>
      <c s="29" t="s">
        <v>823</v>
      </c>
      <c s="29" t="s">
        <v>1850</v>
      </c>
      <c s="25" t="s">
        <v>46</v>
      </c>
      <c s="30" t="s">
        <v>1851</v>
      </c>
      <c s="31" t="s">
        <v>173</v>
      </c>
      <c s="32">
        <v>33.31</v>
      </c>
      <c s="33">
        <v>0</v>
      </c>
      <c s="33">
        <f>ROUND(ROUND(H318,2)*ROUND(G318,3),2)</f>
      </c>
      <c r="O318">
        <f>(I318*21)/100</f>
      </c>
      <c t="s">
        <v>22</v>
      </c>
    </row>
    <row r="319" spans="1:5" ht="12.75">
      <c r="A319" s="34" t="s">
        <v>49</v>
      </c>
      <c r="E319" s="35" t="s">
        <v>46</v>
      </c>
    </row>
    <row r="320" spans="1:5" ht="25.5">
      <c r="A320" s="36" t="s">
        <v>51</v>
      </c>
      <c r="E320" s="37" t="s">
        <v>1852</v>
      </c>
    </row>
    <row r="321" spans="1:5" ht="153">
      <c r="A321" t="s">
        <v>53</v>
      </c>
      <c r="E321" s="35" t="s">
        <v>791</v>
      </c>
    </row>
    <row r="322" spans="1:18" ht="12.75" customHeight="1">
      <c r="A322" s="6" t="s">
        <v>42</v>
      </c>
      <c s="6"/>
      <c s="40" t="s">
        <v>73</v>
      </c>
      <c s="6"/>
      <c s="27" t="s">
        <v>792</v>
      </c>
      <c s="6"/>
      <c s="6"/>
      <c s="6"/>
      <c s="41">
        <f>0+Q322</f>
      </c>
      <c r="O322">
        <f>0+R322</f>
      </c>
      <c r="Q322">
        <f>0+I323+I327+I331+I335+I339+I343+I347+I351+I355+I359</f>
      </c>
      <c>
        <f>0+O323+O327+O331+O335+O339+O343+O347+O351+O355+O359</f>
      </c>
    </row>
    <row r="323" spans="1:16" ht="25.5">
      <c r="A323" s="25" t="s">
        <v>44</v>
      </c>
      <c s="29" t="s">
        <v>829</v>
      </c>
      <c s="29" t="s">
        <v>1853</v>
      </c>
      <c s="25" t="s">
        <v>46</v>
      </c>
      <c s="30" t="s">
        <v>1854</v>
      </c>
      <c s="31" t="s">
        <v>173</v>
      </c>
      <c s="32">
        <v>2232.855</v>
      </c>
      <c s="33">
        <v>0</v>
      </c>
      <c s="33">
        <f>ROUND(ROUND(H323,2)*ROUND(G323,3),2)</f>
      </c>
      <c r="O323">
        <f>(I323*21)/100</f>
      </c>
      <c t="s">
        <v>22</v>
      </c>
    </row>
    <row r="324" spans="1:5" ht="12.75">
      <c r="A324" s="34" t="s">
        <v>49</v>
      </c>
      <c r="E324" s="35" t="s">
        <v>46</v>
      </c>
    </row>
    <row r="325" spans="1:5" ht="267.75">
      <c r="A325" s="36" t="s">
        <v>51</v>
      </c>
      <c r="E325" s="37" t="s">
        <v>1855</v>
      </c>
    </row>
    <row r="326" spans="1:5" ht="191.25">
      <c r="A326" t="s">
        <v>53</v>
      </c>
      <c r="E326" s="35" t="s">
        <v>1856</v>
      </c>
    </row>
    <row r="327" spans="1:16" ht="25.5">
      <c r="A327" s="25" t="s">
        <v>44</v>
      </c>
      <c s="29" t="s">
        <v>835</v>
      </c>
      <c s="29" t="s">
        <v>1857</v>
      </c>
      <c s="25" t="s">
        <v>46</v>
      </c>
      <c s="30" t="s">
        <v>1858</v>
      </c>
      <c s="31" t="s">
        <v>173</v>
      </c>
      <c s="32">
        <v>1011.585</v>
      </c>
      <c s="33">
        <v>0</v>
      </c>
      <c s="33">
        <f>ROUND(ROUND(H327,2)*ROUND(G327,3),2)</f>
      </c>
      <c r="O327">
        <f>(I327*21)/100</f>
      </c>
      <c t="s">
        <v>22</v>
      </c>
    </row>
    <row r="328" spans="1:5" ht="12.75">
      <c r="A328" s="34" t="s">
        <v>49</v>
      </c>
      <c r="E328" s="35" t="s">
        <v>46</v>
      </c>
    </row>
    <row r="329" spans="1:5" ht="204">
      <c r="A329" s="36" t="s">
        <v>51</v>
      </c>
      <c r="E329" s="37" t="s">
        <v>1859</v>
      </c>
    </row>
    <row r="330" spans="1:5" ht="191.25">
      <c r="A330" t="s">
        <v>53</v>
      </c>
      <c r="E330" s="35" t="s">
        <v>1856</v>
      </c>
    </row>
    <row r="331" spans="1:16" ht="25.5">
      <c r="A331" s="25" t="s">
        <v>44</v>
      </c>
      <c s="29" t="s">
        <v>840</v>
      </c>
      <c s="29" t="s">
        <v>1860</v>
      </c>
      <c s="25" t="s">
        <v>46</v>
      </c>
      <c s="30" t="s">
        <v>1861</v>
      </c>
      <c s="31" t="s">
        <v>173</v>
      </c>
      <c s="32">
        <v>3885.115</v>
      </c>
      <c s="33">
        <v>0</v>
      </c>
      <c s="33">
        <f>ROUND(ROUND(H331,2)*ROUND(G331,3),2)</f>
      </c>
      <c r="O331">
        <f>(I331*21)/100</f>
      </c>
      <c t="s">
        <v>22</v>
      </c>
    </row>
    <row r="332" spans="1:5" ht="12.75">
      <c r="A332" s="34" t="s">
        <v>49</v>
      </c>
      <c r="E332" s="35" t="s">
        <v>46</v>
      </c>
    </row>
    <row r="333" spans="1:5" ht="63.75">
      <c r="A333" s="36" t="s">
        <v>51</v>
      </c>
      <c r="E333" s="37" t="s">
        <v>1862</v>
      </c>
    </row>
    <row r="334" spans="1:5" ht="204">
      <c r="A334" t="s">
        <v>53</v>
      </c>
      <c r="E334" s="35" t="s">
        <v>1863</v>
      </c>
    </row>
    <row r="335" spans="1:16" ht="12.75">
      <c r="A335" s="25" t="s">
        <v>44</v>
      </c>
      <c s="29" t="s">
        <v>845</v>
      </c>
      <c s="29" t="s">
        <v>1864</v>
      </c>
      <c s="25" t="s">
        <v>46</v>
      </c>
      <c s="30" t="s">
        <v>1865</v>
      </c>
      <c s="31" t="s">
        <v>173</v>
      </c>
      <c s="32">
        <v>945.7</v>
      </c>
      <c s="33">
        <v>0</v>
      </c>
      <c s="33">
        <f>ROUND(ROUND(H335,2)*ROUND(G335,3),2)</f>
      </c>
      <c r="O335">
        <f>(I335*21)/100</f>
      </c>
      <c t="s">
        <v>22</v>
      </c>
    </row>
    <row r="336" spans="1:5" ht="12.75">
      <c r="A336" s="34" t="s">
        <v>49</v>
      </c>
      <c r="E336" s="35" t="s">
        <v>46</v>
      </c>
    </row>
    <row r="337" spans="1:5" ht="25.5">
      <c r="A337" s="36" t="s">
        <v>51</v>
      </c>
      <c r="E337" s="37" t="s">
        <v>1866</v>
      </c>
    </row>
    <row r="338" spans="1:5" ht="38.25">
      <c r="A338" t="s">
        <v>53</v>
      </c>
      <c r="E338" s="35" t="s">
        <v>1867</v>
      </c>
    </row>
    <row r="339" spans="1:16" ht="12.75">
      <c r="A339" s="25" t="s">
        <v>44</v>
      </c>
      <c s="29" t="s">
        <v>850</v>
      </c>
      <c s="29" t="s">
        <v>1868</v>
      </c>
      <c s="25" t="s">
        <v>46</v>
      </c>
      <c s="30" t="s">
        <v>1869</v>
      </c>
      <c s="31" t="s">
        <v>173</v>
      </c>
      <c s="32">
        <v>3244.44</v>
      </c>
      <c s="33">
        <v>0</v>
      </c>
      <c s="33">
        <f>ROUND(ROUND(H339,2)*ROUND(G339,3),2)</f>
      </c>
      <c r="O339">
        <f>(I339*21)/100</f>
      </c>
      <c t="s">
        <v>22</v>
      </c>
    </row>
    <row r="340" spans="1:5" ht="12.75">
      <c r="A340" s="34" t="s">
        <v>49</v>
      </c>
      <c r="E340" s="35" t="s">
        <v>46</v>
      </c>
    </row>
    <row r="341" spans="1:5" ht="409.5">
      <c r="A341" s="36" t="s">
        <v>51</v>
      </c>
      <c r="E341" s="37" t="s">
        <v>1870</v>
      </c>
    </row>
    <row r="342" spans="1:5" ht="38.25">
      <c r="A342" t="s">
        <v>53</v>
      </c>
      <c r="E342" s="35" t="s">
        <v>1867</v>
      </c>
    </row>
    <row r="343" spans="1:16" ht="12.75">
      <c r="A343" s="25" t="s">
        <v>44</v>
      </c>
      <c s="29" t="s">
        <v>856</v>
      </c>
      <c s="29" t="s">
        <v>1871</v>
      </c>
      <c s="25" t="s">
        <v>83</v>
      </c>
      <c s="30" t="s">
        <v>1872</v>
      </c>
      <c s="31" t="s">
        <v>415</v>
      </c>
      <c s="32">
        <v>357.85</v>
      </c>
      <c s="33">
        <v>0</v>
      </c>
      <c s="33">
        <f>ROUND(ROUND(H343,2)*ROUND(G343,3),2)</f>
      </c>
      <c r="O343">
        <f>(I343*21)/100</f>
      </c>
      <c t="s">
        <v>22</v>
      </c>
    </row>
    <row r="344" spans="1:5" ht="12.75">
      <c r="A344" s="34" t="s">
        <v>49</v>
      </c>
      <c r="E344" s="35" t="s">
        <v>46</v>
      </c>
    </row>
    <row r="345" spans="1:5" ht="76.5">
      <c r="A345" s="36" t="s">
        <v>51</v>
      </c>
      <c r="E345" s="37" t="s">
        <v>1873</v>
      </c>
    </row>
    <row r="346" spans="1:5" ht="191.25">
      <c r="A346" t="s">
        <v>53</v>
      </c>
      <c r="E346" s="35" t="s">
        <v>1874</v>
      </c>
    </row>
    <row r="347" spans="1:16" ht="12.75">
      <c r="A347" s="25" t="s">
        <v>44</v>
      </c>
      <c s="29" t="s">
        <v>862</v>
      </c>
      <c s="29" t="s">
        <v>794</v>
      </c>
      <c s="25" t="s">
        <v>46</v>
      </c>
      <c s="30" t="s">
        <v>795</v>
      </c>
      <c s="31" t="s">
        <v>173</v>
      </c>
      <c s="32">
        <v>125</v>
      </c>
      <c s="33">
        <v>0</v>
      </c>
      <c s="33">
        <f>ROUND(ROUND(H347,2)*ROUND(G347,3),2)</f>
      </c>
      <c r="O347">
        <f>(I347*21)/100</f>
      </c>
      <c t="s">
        <v>22</v>
      </c>
    </row>
    <row r="348" spans="1:5" ht="25.5">
      <c r="A348" s="34" t="s">
        <v>49</v>
      </c>
      <c r="E348" s="35" t="s">
        <v>1772</v>
      </c>
    </row>
    <row r="349" spans="1:5" ht="12.75">
      <c r="A349" s="36" t="s">
        <v>51</v>
      </c>
      <c r="E349" s="37" t="s">
        <v>1875</v>
      </c>
    </row>
    <row r="350" spans="1:5" ht="89.25">
      <c r="A350" t="s">
        <v>53</v>
      </c>
      <c r="E350" s="35" t="s">
        <v>797</v>
      </c>
    </row>
    <row r="351" spans="1:16" ht="12.75">
      <c r="A351" s="25" t="s">
        <v>44</v>
      </c>
      <c s="29" t="s">
        <v>868</v>
      </c>
      <c s="29" t="s">
        <v>1876</v>
      </c>
      <c s="25" t="s">
        <v>46</v>
      </c>
      <c s="30" t="s">
        <v>1877</v>
      </c>
      <c s="31" t="s">
        <v>173</v>
      </c>
      <c s="32">
        <v>348.72</v>
      </c>
      <c s="33">
        <v>0</v>
      </c>
      <c s="33">
        <f>ROUND(ROUND(H351,2)*ROUND(G351,3),2)</f>
      </c>
      <c r="O351">
        <f>(I351*21)/100</f>
      </c>
      <c t="s">
        <v>22</v>
      </c>
    </row>
    <row r="352" spans="1:5" ht="12.75">
      <c r="A352" s="34" t="s">
        <v>49</v>
      </c>
      <c r="E352" s="35" t="s">
        <v>46</v>
      </c>
    </row>
    <row r="353" spans="1:5" ht="76.5">
      <c r="A353" s="36" t="s">
        <v>51</v>
      </c>
      <c r="E353" s="37" t="s">
        <v>1878</v>
      </c>
    </row>
    <row r="354" spans="1:5" ht="51">
      <c r="A354" t="s">
        <v>53</v>
      </c>
      <c r="E354" s="35" t="s">
        <v>1879</v>
      </c>
    </row>
    <row r="355" spans="1:16" ht="12.75">
      <c r="A355" s="25" t="s">
        <v>44</v>
      </c>
      <c s="29" t="s">
        <v>873</v>
      </c>
      <c s="29" t="s">
        <v>1880</v>
      </c>
      <c s="25" t="s">
        <v>46</v>
      </c>
      <c s="30" t="s">
        <v>1881</v>
      </c>
      <c s="31" t="s">
        <v>173</v>
      </c>
      <c s="32">
        <v>1722.525</v>
      </c>
      <c s="33">
        <v>0</v>
      </c>
      <c s="33">
        <f>ROUND(ROUND(H355,2)*ROUND(G355,3),2)</f>
      </c>
      <c r="O355">
        <f>(I355*21)/100</f>
      </c>
      <c t="s">
        <v>22</v>
      </c>
    </row>
    <row r="356" spans="1:5" ht="12.75">
      <c r="A356" s="34" t="s">
        <v>49</v>
      </c>
      <c r="E356" s="35" t="s">
        <v>46</v>
      </c>
    </row>
    <row r="357" spans="1:5" ht="12.75">
      <c r="A357" s="36" t="s">
        <v>51</v>
      </c>
      <c r="E357" s="37" t="s">
        <v>1882</v>
      </c>
    </row>
    <row r="358" spans="1:5" ht="51">
      <c r="A358" t="s">
        <v>53</v>
      </c>
      <c r="E358" s="35" t="s">
        <v>1879</v>
      </c>
    </row>
    <row r="359" spans="1:16" ht="12.75">
      <c r="A359" s="25" t="s">
        <v>44</v>
      </c>
      <c s="29" t="s">
        <v>878</v>
      </c>
      <c s="29" t="s">
        <v>1883</v>
      </c>
      <c s="25" t="s">
        <v>46</v>
      </c>
      <c s="30" t="s">
        <v>1884</v>
      </c>
      <c s="31" t="s">
        <v>173</v>
      </c>
      <c s="32">
        <v>202.65</v>
      </c>
      <c s="33">
        <v>0</v>
      </c>
      <c s="33">
        <f>ROUND(ROUND(H359,2)*ROUND(G359,3),2)</f>
      </c>
      <c r="O359">
        <f>(I359*21)/100</f>
      </c>
      <c t="s">
        <v>22</v>
      </c>
    </row>
    <row r="360" spans="1:5" ht="12.75">
      <c r="A360" s="34" t="s">
        <v>49</v>
      </c>
      <c r="E360" s="35" t="s">
        <v>46</v>
      </c>
    </row>
    <row r="361" spans="1:5" ht="12.75">
      <c r="A361" s="36" t="s">
        <v>51</v>
      </c>
      <c r="E361" s="37" t="s">
        <v>1885</v>
      </c>
    </row>
    <row r="362" spans="1:5" ht="51">
      <c r="A362" t="s">
        <v>53</v>
      </c>
      <c r="E362" s="35" t="s">
        <v>1879</v>
      </c>
    </row>
    <row r="363" spans="1:18" ht="12.75" customHeight="1">
      <c r="A363" s="6" t="s">
        <v>42</v>
      </c>
      <c s="6"/>
      <c s="40" t="s">
        <v>77</v>
      </c>
      <c s="6"/>
      <c s="27" t="s">
        <v>804</v>
      </c>
      <c s="6"/>
      <c s="6"/>
      <c s="6"/>
      <c s="41">
        <f>0+Q363</f>
      </c>
      <c r="O363">
        <f>0+R363</f>
      </c>
      <c r="Q363">
        <f>0+I364+I368+I372+I376+I380</f>
      </c>
      <c>
        <f>0+O364+O368+O372+O376+O380</f>
      </c>
    </row>
    <row r="364" spans="1:16" ht="12.75">
      <c r="A364" s="25" t="s">
        <v>44</v>
      </c>
      <c s="29" t="s">
        <v>883</v>
      </c>
      <c s="29" t="s">
        <v>1886</v>
      </c>
      <c s="25" t="s">
        <v>46</v>
      </c>
      <c s="30" t="s">
        <v>1887</v>
      </c>
      <c s="31" t="s">
        <v>415</v>
      </c>
      <c s="32">
        <v>5.8</v>
      </c>
      <c s="33">
        <v>0</v>
      </c>
      <c s="33">
        <f>ROUND(ROUND(H364,2)*ROUND(G364,3),2)</f>
      </c>
      <c r="O364">
        <f>(I364*21)/100</f>
      </c>
      <c t="s">
        <v>22</v>
      </c>
    </row>
    <row r="365" spans="1:5" ht="12.75">
      <c r="A365" s="34" t="s">
        <v>49</v>
      </c>
      <c r="E365" s="35" t="s">
        <v>46</v>
      </c>
    </row>
    <row r="366" spans="1:5" ht="51">
      <c r="A366" s="36" t="s">
        <v>51</v>
      </c>
      <c r="E366" s="37" t="s">
        <v>1888</v>
      </c>
    </row>
    <row r="367" spans="1:5" ht="255">
      <c r="A367" t="s">
        <v>53</v>
      </c>
      <c r="E367" s="35" t="s">
        <v>816</v>
      </c>
    </row>
    <row r="368" spans="1:16" ht="12.75">
      <c r="A368" s="25" t="s">
        <v>44</v>
      </c>
      <c s="29" t="s">
        <v>889</v>
      </c>
      <c s="29" t="s">
        <v>1889</v>
      </c>
      <c s="25" t="s">
        <v>46</v>
      </c>
      <c s="30" t="s">
        <v>1890</v>
      </c>
      <c s="31" t="s">
        <v>415</v>
      </c>
      <c s="32">
        <v>7</v>
      </c>
      <c s="33">
        <v>0</v>
      </c>
      <c s="33">
        <f>ROUND(ROUND(H368,2)*ROUND(G368,3),2)</f>
      </c>
      <c r="O368">
        <f>(I368*21)/100</f>
      </c>
      <c t="s">
        <v>22</v>
      </c>
    </row>
    <row r="369" spans="1:5" ht="12.75">
      <c r="A369" s="34" t="s">
        <v>49</v>
      </c>
      <c r="E369" s="35" t="s">
        <v>46</v>
      </c>
    </row>
    <row r="370" spans="1:5" ht="38.25">
      <c r="A370" s="36" t="s">
        <v>51</v>
      </c>
      <c r="E370" s="37" t="s">
        <v>1891</v>
      </c>
    </row>
    <row r="371" spans="1:5" ht="255">
      <c r="A371" t="s">
        <v>53</v>
      </c>
      <c r="E371" s="35" t="s">
        <v>816</v>
      </c>
    </row>
    <row r="372" spans="1:16" ht="12.75">
      <c r="A372" s="25" t="s">
        <v>44</v>
      </c>
      <c s="29" t="s">
        <v>895</v>
      </c>
      <c s="29" t="s">
        <v>1892</v>
      </c>
      <c s="25" t="s">
        <v>46</v>
      </c>
      <c s="30" t="s">
        <v>1893</v>
      </c>
      <c s="31" t="s">
        <v>415</v>
      </c>
      <c s="32">
        <v>68.5</v>
      </c>
      <c s="33">
        <v>0</v>
      </c>
      <c s="33">
        <f>ROUND(ROUND(H372,2)*ROUND(G372,3),2)</f>
      </c>
      <c r="O372">
        <f>(I372*21)/100</f>
      </c>
      <c t="s">
        <v>22</v>
      </c>
    </row>
    <row r="373" spans="1:5" ht="12.75">
      <c r="A373" s="34" t="s">
        <v>49</v>
      </c>
      <c r="E373" s="35" t="s">
        <v>46</v>
      </c>
    </row>
    <row r="374" spans="1:5" ht="51">
      <c r="A374" s="36" t="s">
        <v>51</v>
      </c>
      <c r="E374" s="37" t="s">
        <v>1894</v>
      </c>
    </row>
    <row r="375" spans="1:5" ht="242.25">
      <c r="A375" t="s">
        <v>53</v>
      </c>
      <c r="E375" s="35" t="s">
        <v>1039</v>
      </c>
    </row>
    <row r="376" spans="1:16" ht="12.75">
      <c r="A376" s="25" t="s">
        <v>44</v>
      </c>
      <c s="29" t="s">
        <v>900</v>
      </c>
      <c s="29" t="s">
        <v>1895</v>
      </c>
      <c s="25" t="s">
        <v>46</v>
      </c>
      <c s="30" t="s">
        <v>1896</v>
      </c>
      <c s="31" t="s">
        <v>415</v>
      </c>
      <c s="32">
        <v>1410.8</v>
      </c>
      <c s="33">
        <v>0</v>
      </c>
      <c s="33">
        <f>ROUND(ROUND(H376,2)*ROUND(G376,3),2)</f>
      </c>
      <c r="O376">
        <f>(I376*21)/100</f>
      </c>
      <c t="s">
        <v>22</v>
      </c>
    </row>
    <row r="377" spans="1:5" ht="12.75">
      <c r="A377" s="34" t="s">
        <v>49</v>
      </c>
      <c r="E377" s="35" t="s">
        <v>46</v>
      </c>
    </row>
    <row r="378" spans="1:5" ht="51">
      <c r="A378" s="36" t="s">
        <v>51</v>
      </c>
      <c r="E378" s="37" t="s">
        <v>1897</v>
      </c>
    </row>
    <row r="379" spans="1:5" ht="242.25">
      <c r="A379" t="s">
        <v>53</v>
      </c>
      <c r="E379" s="35" t="s">
        <v>1898</v>
      </c>
    </row>
    <row r="380" spans="1:16" ht="12.75">
      <c r="A380" s="25" t="s">
        <v>44</v>
      </c>
      <c s="29" t="s">
        <v>906</v>
      </c>
      <c s="29" t="s">
        <v>1899</v>
      </c>
      <c s="25" t="s">
        <v>46</v>
      </c>
      <c s="30" t="s">
        <v>1900</v>
      </c>
      <c s="31" t="s">
        <v>221</v>
      </c>
      <c s="32">
        <v>4</v>
      </c>
      <c s="33">
        <v>0</v>
      </c>
      <c s="33">
        <f>ROUND(ROUND(H380,2)*ROUND(G380,3),2)</f>
      </c>
      <c r="O380">
        <f>(I380*21)/100</f>
      </c>
      <c t="s">
        <v>22</v>
      </c>
    </row>
    <row r="381" spans="1:5" ht="12.75">
      <c r="A381" s="34" t="s">
        <v>49</v>
      </c>
      <c r="E381" s="35" t="s">
        <v>46</v>
      </c>
    </row>
    <row r="382" spans="1:5" ht="25.5">
      <c r="A382" s="36" t="s">
        <v>51</v>
      </c>
      <c r="E382" s="37" t="s">
        <v>1901</v>
      </c>
    </row>
    <row r="383" spans="1:5" ht="153">
      <c r="A383" t="s">
        <v>53</v>
      </c>
      <c r="E383" s="35" t="s">
        <v>1902</v>
      </c>
    </row>
    <row r="384" spans="1:18" ht="12.75" customHeight="1">
      <c r="A384" s="6" t="s">
        <v>42</v>
      </c>
      <c s="6"/>
      <c s="40" t="s">
        <v>39</v>
      </c>
      <c s="6"/>
      <c s="27" t="s">
        <v>488</v>
      </c>
      <c s="6"/>
      <c s="6"/>
      <c s="6"/>
      <c s="41">
        <f>0+Q384</f>
      </c>
      <c r="O384">
        <f>0+R384</f>
      </c>
      <c r="Q384">
        <f>0+I385+I389+I393+I397+I401+I405+I409+I413+I417+I421+I425+I429+I433+I437+I441+I445+I449+I453</f>
      </c>
      <c>
        <f>0+O385+O389+O393+O397+O401+O405+O409+O413+O417+O421+O425+O429+O433+O437+O441+O445+O449+O453</f>
      </c>
    </row>
    <row r="385" spans="1:16" ht="12.75">
      <c r="A385" s="25" t="s">
        <v>44</v>
      </c>
      <c s="29" t="s">
        <v>911</v>
      </c>
      <c s="29" t="s">
        <v>1903</v>
      </c>
      <c s="25" t="s">
        <v>83</v>
      </c>
      <c s="30" t="s">
        <v>1904</v>
      </c>
      <c s="31" t="s">
        <v>415</v>
      </c>
      <c s="32">
        <v>675.5</v>
      </c>
      <c s="33">
        <v>0</v>
      </c>
      <c s="33">
        <f>ROUND(ROUND(H385,2)*ROUND(G385,3),2)</f>
      </c>
      <c r="O385">
        <f>(I385*21)/100</f>
      </c>
      <c t="s">
        <v>22</v>
      </c>
    </row>
    <row r="386" spans="1:5" ht="12.75">
      <c r="A386" s="34" t="s">
        <v>49</v>
      </c>
      <c r="E386" s="35" t="s">
        <v>46</v>
      </c>
    </row>
    <row r="387" spans="1:5" ht="102">
      <c r="A387" s="36" t="s">
        <v>51</v>
      </c>
      <c r="E387" s="37" t="s">
        <v>1905</v>
      </c>
    </row>
    <row r="388" spans="1:5" ht="63.75">
      <c r="A388" t="s">
        <v>53</v>
      </c>
      <c r="E388" s="35" t="s">
        <v>1906</v>
      </c>
    </row>
    <row r="389" spans="1:16" ht="25.5">
      <c r="A389" s="25" t="s">
        <v>44</v>
      </c>
      <c s="29" t="s">
        <v>916</v>
      </c>
      <c s="29" t="s">
        <v>1907</v>
      </c>
      <c s="25" t="s">
        <v>46</v>
      </c>
      <c s="30" t="s">
        <v>1908</v>
      </c>
      <c s="31" t="s">
        <v>415</v>
      </c>
      <c s="32">
        <v>682</v>
      </c>
      <c s="33">
        <v>0</v>
      </c>
      <c s="33">
        <f>ROUND(ROUND(H389,2)*ROUND(G389,3),2)</f>
      </c>
      <c r="O389">
        <f>(I389*21)/100</f>
      </c>
      <c t="s">
        <v>22</v>
      </c>
    </row>
    <row r="390" spans="1:5" ht="12.75">
      <c r="A390" s="34" t="s">
        <v>49</v>
      </c>
      <c r="E390" s="35" t="s">
        <v>46</v>
      </c>
    </row>
    <row r="391" spans="1:5" ht="76.5">
      <c r="A391" s="36" t="s">
        <v>51</v>
      </c>
      <c r="E391" s="37" t="s">
        <v>1909</v>
      </c>
    </row>
    <row r="392" spans="1:5" ht="114.75">
      <c r="A392" t="s">
        <v>53</v>
      </c>
      <c r="E392" s="35" t="s">
        <v>1910</v>
      </c>
    </row>
    <row r="393" spans="1:16" ht="12.75">
      <c r="A393" s="25" t="s">
        <v>44</v>
      </c>
      <c s="29" t="s">
        <v>921</v>
      </c>
      <c s="29" t="s">
        <v>1911</v>
      </c>
      <c s="25" t="s">
        <v>46</v>
      </c>
      <c s="30" t="s">
        <v>1912</v>
      </c>
      <c s="31" t="s">
        <v>221</v>
      </c>
      <c s="32">
        <v>78</v>
      </c>
      <c s="33">
        <v>0</v>
      </c>
      <c s="33">
        <f>ROUND(ROUND(H393,2)*ROUND(G393,3),2)</f>
      </c>
      <c r="O393">
        <f>(I393*21)/100</f>
      </c>
      <c t="s">
        <v>22</v>
      </c>
    </row>
    <row r="394" spans="1:5" ht="12.75">
      <c r="A394" s="34" t="s">
        <v>49</v>
      </c>
      <c r="E394" s="35" t="s">
        <v>46</v>
      </c>
    </row>
    <row r="395" spans="1:5" ht="63.75">
      <c r="A395" s="36" t="s">
        <v>51</v>
      </c>
      <c r="E395" s="37" t="s">
        <v>1913</v>
      </c>
    </row>
    <row r="396" spans="1:5" ht="38.25">
      <c r="A396" t="s">
        <v>53</v>
      </c>
      <c r="E396" s="35" t="s">
        <v>1914</v>
      </c>
    </row>
    <row r="397" spans="1:16" ht="12.75">
      <c r="A397" s="25" t="s">
        <v>44</v>
      </c>
      <c s="29" t="s">
        <v>927</v>
      </c>
      <c s="29" t="s">
        <v>1915</v>
      </c>
      <c s="25" t="s">
        <v>46</v>
      </c>
      <c s="30" t="s">
        <v>1916</v>
      </c>
      <c s="31" t="s">
        <v>221</v>
      </c>
      <c s="32">
        <v>2</v>
      </c>
      <c s="33">
        <v>0</v>
      </c>
      <c s="33">
        <f>ROUND(ROUND(H397,2)*ROUND(G397,3),2)</f>
      </c>
      <c r="O397">
        <f>(I397*21)/100</f>
      </c>
      <c t="s">
        <v>22</v>
      </c>
    </row>
    <row r="398" spans="1:5" ht="12.75">
      <c r="A398" s="34" t="s">
        <v>49</v>
      </c>
      <c r="E398" s="35" t="s">
        <v>46</v>
      </c>
    </row>
    <row r="399" spans="1:5" ht="25.5">
      <c r="A399" s="36" t="s">
        <v>51</v>
      </c>
      <c r="E399" s="37" t="s">
        <v>1917</v>
      </c>
    </row>
    <row r="400" spans="1:5" ht="25.5">
      <c r="A400" t="s">
        <v>53</v>
      </c>
      <c r="E400" s="35" t="s">
        <v>1918</v>
      </c>
    </row>
    <row r="401" spans="1:16" ht="12.75">
      <c r="A401" s="25" t="s">
        <v>44</v>
      </c>
      <c s="29" t="s">
        <v>932</v>
      </c>
      <c s="29" t="s">
        <v>1407</v>
      </c>
      <c s="25" t="s">
        <v>46</v>
      </c>
      <c s="30" t="s">
        <v>1408</v>
      </c>
      <c s="31" t="s">
        <v>415</v>
      </c>
      <c s="32">
        <v>410.51</v>
      </c>
      <c s="33">
        <v>0</v>
      </c>
      <c s="33">
        <f>ROUND(ROUND(H401,2)*ROUND(G401,3),2)</f>
      </c>
      <c r="O401">
        <f>(I401*21)/100</f>
      </c>
      <c t="s">
        <v>22</v>
      </c>
    </row>
    <row r="402" spans="1:5" ht="12.75">
      <c r="A402" s="34" t="s">
        <v>49</v>
      </c>
      <c r="E402" s="35" t="s">
        <v>46</v>
      </c>
    </row>
    <row r="403" spans="1:5" ht="165.75">
      <c r="A403" s="36" t="s">
        <v>51</v>
      </c>
      <c r="E403" s="37" t="s">
        <v>1919</v>
      </c>
    </row>
    <row r="404" spans="1:5" ht="51">
      <c r="A404" t="s">
        <v>53</v>
      </c>
      <c r="E404" s="35" t="s">
        <v>1190</v>
      </c>
    </row>
    <row r="405" spans="1:16" ht="12.75">
      <c r="A405" s="25" t="s">
        <v>44</v>
      </c>
      <c s="29" t="s">
        <v>938</v>
      </c>
      <c s="29" t="s">
        <v>1186</v>
      </c>
      <c s="25" t="s">
        <v>46</v>
      </c>
      <c s="30" t="s">
        <v>1187</v>
      </c>
      <c s="31" t="s">
        <v>415</v>
      </c>
      <c s="32">
        <v>20</v>
      </c>
      <c s="33">
        <v>0</v>
      </c>
      <c s="33">
        <f>ROUND(ROUND(H405,2)*ROUND(G405,3),2)</f>
      </c>
      <c r="O405">
        <f>(I405*21)/100</f>
      </c>
      <c t="s">
        <v>22</v>
      </c>
    </row>
    <row r="406" spans="1:5" ht="12.75">
      <c r="A406" s="34" t="s">
        <v>49</v>
      </c>
      <c r="E406" s="35" t="s">
        <v>46</v>
      </c>
    </row>
    <row r="407" spans="1:5" ht="38.25">
      <c r="A407" s="36" t="s">
        <v>51</v>
      </c>
      <c r="E407" s="37" t="s">
        <v>1920</v>
      </c>
    </row>
    <row r="408" spans="1:5" ht="51">
      <c r="A408" t="s">
        <v>53</v>
      </c>
      <c r="E408" s="35" t="s">
        <v>1190</v>
      </c>
    </row>
    <row r="409" spans="1:16" ht="12.75">
      <c r="A409" s="25" t="s">
        <v>44</v>
      </c>
      <c s="29" t="s">
        <v>944</v>
      </c>
      <c s="29" t="s">
        <v>1921</v>
      </c>
      <c s="25" t="s">
        <v>46</v>
      </c>
      <c s="30" t="s">
        <v>1922</v>
      </c>
      <c s="31" t="s">
        <v>415</v>
      </c>
      <c s="32">
        <v>793.4</v>
      </c>
      <c s="33">
        <v>0</v>
      </c>
      <c s="33">
        <f>ROUND(ROUND(H409,2)*ROUND(G409,3),2)</f>
      </c>
      <c r="O409">
        <f>(I409*21)/100</f>
      </c>
      <c t="s">
        <v>22</v>
      </c>
    </row>
    <row r="410" spans="1:5" ht="12.75">
      <c r="A410" s="34" t="s">
        <v>49</v>
      </c>
      <c r="E410" s="35" t="s">
        <v>46</v>
      </c>
    </row>
    <row r="411" spans="1:5" ht="63.75">
      <c r="A411" s="36" t="s">
        <v>51</v>
      </c>
      <c r="E411" s="37" t="s">
        <v>1923</v>
      </c>
    </row>
    <row r="412" spans="1:5" ht="25.5">
      <c r="A412" t="s">
        <v>53</v>
      </c>
      <c r="E412" s="35" t="s">
        <v>926</v>
      </c>
    </row>
    <row r="413" spans="1:16" ht="12.75">
      <c r="A413" s="25" t="s">
        <v>44</v>
      </c>
      <c s="29" t="s">
        <v>947</v>
      </c>
      <c s="29" t="s">
        <v>1924</v>
      </c>
      <c s="25" t="s">
        <v>46</v>
      </c>
      <c s="30" t="s">
        <v>1925</v>
      </c>
      <c s="31" t="s">
        <v>415</v>
      </c>
      <c s="32">
        <v>793.4</v>
      </c>
      <c s="33">
        <v>0</v>
      </c>
      <c s="33">
        <f>ROUND(ROUND(H413,2)*ROUND(G413,3),2)</f>
      </c>
      <c r="O413">
        <f>(I413*21)/100</f>
      </c>
      <c t="s">
        <v>22</v>
      </c>
    </row>
    <row r="414" spans="1:5" ht="12.75">
      <c r="A414" s="34" t="s">
        <v>49</v>
      </c>
      <c r="E414" s="35" t="s">
        <v>46</v>
      </c>
    </row>
    <row r="415" spans="1:5" ht="63.75">
      <c r="A415" s="36" t="s">
        <v>51</v>
      </c>
      <c r="E415" s="37" t="s">
        <v>1923</v>
      </c>
    </row>
    <row r="416" spans="1:5" ht="38.25">
      <c r="A416" t="s">
        <v>53</v>
      </c>
      <c r="E416" s="35" t="s">
        <v>931</v>
      </c>
    </row>
    <row r="417" spans="1:16" ht="12.75">
      <c r="A417" s="25" t="s">
        <v>44</v>
      </c>
      <c s="29" t="s">
        <v>953</v>
      </c>
      <c s="29" t="s">
        <v>1926</v>
      </c>
      <c s="25" t="s">
        <v>46</v>
      </c>
      <c s="30" t="s">
        <v>1927</v>
      </c>
      <c s="31" t="s">
        <v>415</v>
      </c>
      <c s="32">
        <v>28.2</v>
      </c>
      <c s="33">
        <v>0</v>
      </c>
      <c s="33">
        <f>ROUND(ROUND(H417,2)*ROUND(G417,3),2)</f>
      </c>
      <c r="O417">
        <f>(I417*21)/100</f>
      </c>
      <c t="s">
        <v>22</v>
      </c>
    </row>
    <row r="418" spans="1:5" ht="12.75">
      <c r="A418" s="34" t="s">
        <v>49</v>
      </c>
      <c r="E418" s="35" t="s">
        <v>46</v>
      </c>
    </row>
    <row r="419" spans="1:5" ht="38.25">
      <c r="A419" s="36" t="s">
        <v>51</v>
      </c>
      <c r="E419" s="37" t="s">
        <v>1928</v>
      </c>
    </row>
    <row r="420" spans="1:5" ht="280.5">
      <c r="A420" t="s">
        <v>53</v>
      </c>
      <c r="E420" s="35" t="s">
        <v>1929</v>
      </c>
    </row>
    <row r="421" spans="1:16" ht="12.75">
      <c r="A421" s="25" t="s">
        <v>44</v>
      </c>
      <c s="29" t="s">
        <v>957</v>
      </c>
      <c s="29" t="s">
        <v>1930</v>
      </c>
      <c s="25" t="s">
        <v>46</v>
      </c>
      <c s="30" t="s">
        <v>1931</v>
      </c>
      <c s="31" t="s">
        <v>221</v>
      </c>
      <c s="32">
        <v>1</v>
      </c>
      <c s="33">
        <v>0</v>
      </c>
      <c s="33">
        <f>ROUND(ROUND(H421,2)*ROUND(G421,3),2)</f>
      </c>
      <c r="O421">
        <f>(I421*21)/100</f>
      </c>
      <c t="s">
        <v>22</v>
      </c>
    </row>
    <row r="422" spans="1:5" ht="12.75">
      <c r="A422" s="34" t="s">
        <v>49</v>
      </c>
      <c r="E422" s="35" t="s">
        <v>46</v>
      </c>
    </row>
    <row r="423" spans="1:5" ht="25.5">
      <c r="A423" s="36" t="s">
        <v>51</v>
      </c>
      <c r="E423" s="37" t="s">
        <v>1932</v>
      </c>
    </row>
    <row r="424" spans="1:5" ht="140.25">
      <c r="A424" t="s">
        <v>53</v>
      </c>
      <c r="E424" s="35" t="s">
        <v>1933</v>
      </c>
    </row>
    <row r="425" spans="1:16" ht="12.75">
      <c r="A425" s="25" t="s">
        <v>44</v>
      </c>
      <c s="29" t="s">
        <v>960</v>
      </c>
      <c s="29" t="s">
        <v>1934</v>
      </c>
      <c s="25" t="s">
        <v>46</v>
      </c>
      <c s="30" t="s">
        <v>1935</v>
      </c>
      <c s="31" t="s">
        <v>221</v>
      </c>
      <c s="32">
        <v>2</v>
      </c>
      <c s="33">
        <v>0</v>
      </c>
      <c s="33">
        <f>ROUND(ROUND(H425,2)*ROUND(G425,3),2)</f>
      </c>
      <c r="O425">
        <f>(I425*21)/100</f>
      </c>
      <c t="s">
        <v>22</v>
      </c>
    </row>
    <row r="426" spans="1:5" ht="12.75">
      <c r="A426" s="34" t="s">
        <v>49</v>
      </c>
      <c r="E426" s="35" t="s">
        <v>46</v>
      </c>
    </row>
    <row r="427" spans="1:5" ht="25.5">
      <c r="A427" s="36" t="s">
        <v>51</v>
      </c>
      <c r="E427" s="37" t="s">
        <v>1936</v>
      </c>
    </row>
    <row r="428" spans="1:5" ht="140.25">
      <c r="A428" t="s">
        <v>53</v>
      </c>
      <c r="E428" s="35" t="s">
        <v>1933</v>
      </c>
    </row>
    <row r="429" spans="1:16" ht="12.75">
      <c r="A429" s="25" t="s">
        <v>44</v>
      </c>
      <c s="29" t="s">
        <v>965</v>
      </c>
      <c s="29" t="s">
        <v>1937</v>
      </c>
      <c s="25" t="s">
        <v>46</v>
      </c>
      <c s="30" t="s">
        <v>1938</v>
      </c>
      <c s="31" t="s">
        <v>221</v>
      </c>
      <c s="32">
        <v>4</v>
      </c>
      <c s="33">
        <v>0</v>
      </c>
      <c s="33">
        <f>ROUND(ROUND(H429,2)*ROUND(G429,3),2)</f>
      </c>
      <c r="O429">
        <f>(I429*21)/100</f>
      </c>
      <c t="s">
        <v>22</v>
      </c>
    </row>
    <row r="430" spans="1:5" ht="12.75">
      <c r="A430" s="34" t="s">
        <v>49</v>
      </c>
      <c r="E430" s="35" t="s">
        <v>46</v>
      </c>
    </row>
    <row r="431" spans="1:5" ht="63.75">
      <c r="A431" s="36" t="s">
        <v>51</v>
      </c>
      <c r="E431" s="37" t="s">
        <v>1939</v>
      </c>
    </row>
    <row r="432" spans="1:5" ht="140.25">
      <c r="A432" t="s">
        <v>53</v>
      </c>
      <c r="E432" s="35" t="s">
        <v>1933</v>
      </c>
    </row>
    <row r="433" spans="1:16" ht="12.75">
      <c r="A433" s="25" t="s">
        <v>44</v>
      </c>
      <c s="29" t="s">
        <v>971</v>
      </c>
      <c s="29" t="s">
        <v>1940</v>
      </c>
      <c s="25" t="s">
        <v>46</v>
      </c>
      <c s="30" t="s">
        <v>1941</v>
      </c>
      <c s="31" t="s">
        <v>221</v>
      </c>
      <c s="32">
        <v>4</v>
      </c>
      <c s="33">
        <v>0</v>
      </c>
      <c s="33">
        <f>ROUND(ROUND(H433,2)*ROUND(G433,3),2)</f>
      </c>
      <c r="O433">
        <f>(I433*21)/100</f>
      </c>
      <c t="s">
        <v>22</v>
      </c>
    </row>
    <row r="434" spans="1:5" ht="12.75">
      <c r="A434" s="34" t="s">
        <v>49</v>
      </c>
      <c r="E434" s="35" t="s">
        <v>46</v>
      </c>
    </row>
    <row r="435" spans="1:5" ht="38.25">
      <c r="A435" s="36" t="s">
        <v>51</v>
      </c>
      <c r="E435" s="37" t="s">
        <v>1942</v>
      </c>
    </row>
    <row r="436" spans="1:5" ht="38.25">
      <c r="A436" t="s">
        <v>53</v>
      </c>
      <c r="E436" s="35" t="s">
        <v>1943</v>
      </c>
    </row>
    <row r="437" spans="1:16" ht="12.75">
      <c r="A437" s="25" t="s">
        <v>44</v>
      </c>
      <c s="29" t="s">
        <v>977</v>
      </c>
      <c s="29" t="s">
        <v>1944</v>
      </c>
      <c s="25" t="s">
        <v>83</v>
      </c>
      <c s="30" t="s">
        <v>1945</v>
      </c>
      <c s="31" t="s">
        <v>256</v>
      </c>
      <c s="32">
        <v>4</v>
      </c>
      <c s="33">
        <v>0</v>
      </c>
      <c s="33">
        <f>ROUND(ROUND(H437,2)*ROUND(G437,3),2)</f>
      </c>
      <c r="O437">
        <f>(I437*21)/100</f>
      </c>
      <c t="s">
        <v>22</v>
      </c>
    </row>
    <row r="438" spans="1:5" ht="12.75">
      <c r="A438" s="34" t="s">
        <v>49</v>
      </c>
      <c r="E438" s="35" t="s">
        <v>46</v>
      </c>
    </row>
    <row r="439" spans="1:5" ht="38.25">
      <c r="A439" s="36" t="s">
        <v>51</v>
      </c>
      <c r="E439" s="37" t="s">
        <v>1946</v>
      </c>
    </row>
    <row r="440" spans="1:5" ht="38.25">
      <c r="A440" t="s">
        <v>53</v>
      </c>
      <c r="E440" s="35" t="s">
        <v>1943</v>
      </c>
    </row>
    <row r="441" spans="1:16" ht="12.75">
      <c r="A441" s="25" t="s">
        <v>44</v>
      </c>
      <c s="29" t="s">
        <v>983</v>
      </c>
      <c s="29" t="s">
        <v>1947</v>
      </c>
      <c s="25" t="s">
        <v>46</v>
      </c>
      <c s="30" t="s">
        <v>1948</v>
      </c>
      <c s="31" t="s">
        <v>221</v>
      </c>
      <c s="32">
        <v>40</v>
      </c>
      <c s="33">
        <v>0</v>
      </c>
      <c s="33">
        <f>ROUND(ROUND(H441,2)*ROUND(G441,3),2)</f>
      </c>
      <c r="O441">
        <f>(I441*21)/100</f>
      </c>
      <c t="s">
        <v>22</v>
      </c>
    </row>
    <row r="442" spans="1:5" ht="12.75">
      <c r="A442" s="34" t="s">
        <v>49</v>
      </c>
      <c r="E442" s="35" t="s">
        <v>46</v>
      </c>
    </row>
    <row r="443" spans="1:5" ht="51">
      <c r="A443" s="36" t="s">
        <v>51</v>
      </c>
      <c r="E443" s="37" t="s">
        <v>1949</v>
      </c>
    </row>
    <row r="444" spans="1:5" ht="267.75">
      <c r="A444" t="s">
        <v>53</v>
      </c>
      <c r="E444" s="35" t="s">
        <v>1950</v>
      </c>
    </row>
    <row r="445" spans="1:16" ht="12.75">
      <c r="A445" s="25" t="s">
        <v>44</v>
      </c>
      <c s="29" t="s">
        <v>1951</v>
      </c>
      <c s="29" t="s">
        <v>1952</v>
      </c>
      <c s="25" t="s">
        <v>46</v>
      </c>
      <c s="30" t="s">
        <v>1953</v>
      </c>
      <c s="31" t="s">
        <v>221</v>
      </c>
      <c s="32">
        <v>88</v>
      </c>
      <c s="33">
        <v>0</v>
      </c>
      <c s="33">
        <f>ROUND(ROUND(H445,2)*ROUND(G445,3),2)</f>
      </c>
      <c r="O445">
        <f>(I445*21)/100</f>
      </c>
      <c t="s">
        <v>22</v>
      </c>
    </row>
    <row r="446" spans="1:5" ht="12.75">
      <c r="A446" s="34" t="s">
        <v>49</v>
      </c>
      <c r="E446" s="35" t="s">
        <v>46</v>
      </c>
    </row>
    <row r="447" spans="1:5" ht="38.25">
      <c r="A447" s="36" t="s">
        <v>51</v>
      </c>
      <c r="E447" s="37" t="s">
        <v>1954</v>
      </c>
    </row>
    <row r="448" spans="1:5" ht="267.75">
      <c r="A448" t="s">
        <v>53</v>
      </c>
      <c r="E448" s="35" t="s">
        <v>1955</v>
      </c>
    </row>
    <row r="449" spans="1:16" ht="12.75">
      <c r="A449" s="25" t="s">
        <v>44</v>
      </c>
      <c s="29" t="s">
        <v>1956</v>
      </c>
      <c s="29" t="s">
        <v>972</v>
      </c>
      <c s="25" t="s">
        <v>46</v>
      </c>
      <c s="30" t="s">
        <v>973</v>
      </c>
      <c s="31" t="s">
        <v>415</v>
      </c>
      <c s="32">
        <v>62.5</v>
      </c>
      <c s="33">
        <v>0</v>
      </c>
      <c s="33">
        <f>ROUND(ROUND(H449,2)*ROUND(G449,3),2)</f>
      </c>
      <c r="O449">
        <f>(I449*21)/100</f>
      </c>
      <c t="s">
        <v>22</v>
      </c>
    </row>
    <row r="450" spans="1:5" ht="25.5">
      <c r="A450" s="34" t="s">
        <v>49</v>
      </c>
      <c r="E450" s="35" t="s">
        <v>1772</v>
      </c>
    </row>
    <row r="451" spans="1:5" ht="12.75">
      <c r="A451" s="36" t="s">
        <v>51</v>
      </c>
      <c r="E451" s="37" t="s">
        <v>1957</v>
      </c>
    </row>
    <row r="452" spans="1:5" ht="114.75">
      <c r="A452" t="s">
        <v>53</v>
      </c>
      <c r="E452" s="35" t="s">
        <v>976</v>
      </c>
    </row>
    <row r="453" spans="1:16" ht="12.75">
      <c r="A453" s="25" t="s">
        <v>44</v>
      </c>
      <c s="29" t="s">
        <v>1958</v>
      </c>
      <c s="29" t="s">
        <v>1959</v>
      </c>
      <c s="25" t="s">
        <v>46</v>
      </c>
      <c s="30" t="s">
        <v>1960</v>
      </c>
      <c s="31" t="s">
        <v>256</v>
      </c>
      <c s="32">
        <v>25</v>
      </c>
      <c s="33">
        <v>0</v>
      </c>
      <c s="33">
        <f>ROUND(ROUND(H453,2)*ROUND(G453,3),2)</f>
      </c>
      <c r="O453">
        <f>(I453*21)/100</f>
      </c>
      <c t="s">
        <v>22</v>
      </c>
    </row>
    <row r="454" spans="1:5" ht="12.75">
      <c r="A454" s="34" t="s">
        <v>49</v>
      </c>
      <c r="E454" s="35" t="s">
        <v>46</v>
      </c>
    </row>
    <row r="455" spans="1:5" ht="12.75">
      <c r="A455" s="36" t="s">
        <v>51</v>
      </c>
      <c r="E455" s="37" t="s">
        <v>1961</v>
      </c>
    </row>
    <row r="456" spans="1:5" ht="76.5">
      <c r="A456" t="s">
        <v>53</v>
      </c>
      <c r="E456" s="35" t="s">
        <v>1048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f>
      </c>
      <c t="s">
        <v>21</v>
      </c>
    </row>
    <row r="3" spans="1:16" ht="15" customHeight="1">
      <c r="A3" t="s">
        <v>11</v>
      </c>
      <c s="12" t="s">
        <v>13</v>
      </c>
      <c s="13" t="s">
        <v>14</v>
      </c>
      <c s="1"/>
      <c s="14" t="s">
        <v>15</v>
      </c>
      <c s="1"/>
      <c s="9"/>
      <c s="8" t="s">
        <v>23</v>
      </c>
      <c s="38">
        <f>0+I8</f>
      </c>
      <c r="O3" t="s">
        <v>18</v>
      </c>
      <c t="s">
        <v>22</v>
      </c>
    </row>
    <row r="4" spans="1:16" ht="15" customHeight="1">
      <c r="A4" t="s">
        <v>16</v>
      </c>
      <c s="16" t="s">
        <v>17</v>
      </c>
      <c s="17" t="s">
        <v>23</v>
      </c>
      <c s="6"/>
      <c s="18" t="s">
        <v>24</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0+I9+I13+I17+I21+I25+I29+I33+I37+I41+I45+I49+I53+I57+I61+I65+I69+I73+I77+I81+I85+I89+I93+I97+I101+I105+I109+I113+I117+I121+I125+I129+I133+I137+I141</f>
      </c>
      <c>
        <f>0+O9+O13+O17+O21+O25+O29+O33+O37+O41+O45+O49+O53+O57+O61+O65+O69+O73+O77+O81+O85+O89+O93+O97+O101+O105+O109+O113+O117+O121+O125+O129+O133+O137+O141</f>
      </c>
    </row>
    <row r="9" spans="1:16" ht="12.75">
      <c r="A9" s="25" t="s">
        <v>44</v>
      </c>
      <c s="29" t="s">
        <v>28</v>
      </c>
      <c s="29" t="s">
        <v>45</v>
      </c>
      <c s="25" t="s">
        <v>46</v>
      </c>
      <c s="30" t="s">
        <v>47</v>
      </c>
      <c s="31" t="s">
        <v>48</v>
      </c>
      <c s="32">
        <v>1</v>
      </c>
      <c s="33">
        <v>0</v>
      </c>
      <c s="33">
        <f>ROUND(ROUND(H9,2)*ROUND(G9,3),2)</f>
      </c>
      <c r="O9">
        <f>(I9*21)/100</f>
      </c>
      <c t="s">
        <v>22</v>
      </c>
    </row>
    <row r="10" spans="1:5" ht="76.5">
      <c r="A10" s="34" t="s">
        <v>49</v>
      </c>
      <c r="E10" s="35" t="s">
        <v>50</v>
      </c>
    </row>
    <row r="11" spans="1:5" ht="25.5">
      <c r="A11" s="36" t="s">
        <v>51</v>
      </c>
      <c r="E11" s="37" t="s">
        <v>52</v>
      </c>
    </row>
    <row r="12" spans="1:5" ht="12.75">
      <c r="A12" t="s">
        <v>53</v>
      </c>
      <c r="E12" s="35" t="s">
        <v>54</v>
      </c>
    </row>
    <row r="13" spans="1:16" ht="12.75">
      <c r="A13" s="25" t="s">
        <v>44</v>
      </c>
      <c s="29" t="s">
        <v>22</v>
      </c>
      <c s="29" t="s">
        <v>55</v>
      </c>
      <c s="25" t="s">
        <v>46</v>
      </c>
      <c s="30" t="s">
        <v>56</v>
      </c>
      <c s="31" t="s">
        <v>48</v>
      </c>
      <c s="32">
        <v>1</v>
      </c>
      <c s="33">
        <v>0</v>
      </c>
      <c s="33">
        <f>ROUND(ROUND(H13,2)*ROUND(G13,3),2)</f>
      </c>
      <c r="O13">
        <f>(I13*21)/100</f>
      </c>
      <c t="s">
        <v>22</v>
      </c>
    </row>
    <row r="14" spans="1:5" ht="114.75">
      <c r="A14" s="34" t="s">
        <v>49</v>
      </c>
      <c r="E14" s="35" t="s">
        <v>57</v>
      </c>
    </row>
    <row r="15" spans="1:5" ht="25.5">
      <c r="A15" s="36" t="s">
        <v>51</v>
      </c>
      <c r="E15" s="37" t="s">
        <v>52</v>
      </c>
    </row>
    <row r="16" spans="1:5" ht="12.75">
      <c r="A16" t="s">
        <v>53</v>
      </c>
      <c r="E16" s="35" t="s">
        <v>58</v>
      </c>
    </row>
    <row r="17" spans="1:16" ht="12.75">
      <c r="A17" s="25" t="s">
        <v>44</v>
      </c>
      <c s="29" t="s">
        <v>21</v>
      </c>
      <c s="29" t="s">
        <v>59</v>
      </c>
      <c s="25" t="s">
        <v>46</v>
      </c>
      <c s="30" t="s">
        <v>60</v>
      </c>
      <c s="31" t="s">
        <v>48</v>
      </c>
      <c s="32">
        <v>1</v>
      </c>
      <c s="33">
        <v>0</v>
      </c>
      <c s="33">
        <f>ROUND(ROUND(H17,2)*ROUND(G17,3),2)</f>
      </c>
      <c r="O17">
        <f>(I17*21)/100</f>
      </c>
      <c t="s">
        <v>22</v>
      </c>
    </row>
    <row r="18" spans="1:5" ht="25.5">
      <c r="A18" s="34" t="s">
        <v>49</v>
      </c>
      <c r="E18" s="35" t="s">
        <v>61</v>
      </c>
    </row>
    <row r="19" spans="1:5" ht="12.75">
      <c r="A19" s="36" t="s">
        <v>51</v>
      </c>
      <c r="E19" s="37" t="s">
        <v>62</v>
      </c>
    </row>
    <row r="20" spans="1:5" ht="12.75">
      <c r="A20" t="s">
        <v>53</v>
      </c>
      <c r="E20" s="35" t="s">
        <v>58</v>
      </c>
    </row>
    <row r="21" spans="1:16" ht="12.75">
      <c r="A21" s="25" t="s">
        <v>44</v>
      </c>
      <c s="29" t="s">
        <v>32</v>
      </c>
      <c s="29" t="s">
        <v>63</v>
      </c>
      <c s="25" t="s">
        <v>46</v>
      </c>
      <c s="30" t="s">
        <v>64</v>
      </c>
      <c s="31" t="s">
        <v>48</v>
      </c>
      <c s="32">
        <v>1</v>
      </c>
      <c s="33">
        <v>0</v>
      </c>
      <c s="33">
        <f>ROUND(ROUND(H21,2)*ROUND(G21,3),2)</f>
      </c>
      <c r="O21">
        <f>(I21*21)/100</f>
      </c>
      <c t="s">
        <v>22</v>
      </c>
    </row>
    <row r="22" spans="1:5" ht="38.25">
      <c r="A22" s="34" t="s">
        <v>49</v>
      </c>
      <c r="E22" s="35" t="s">
        <v>65</v>
      </c>
    </row>
    <row r="23" spans="1:5" ht="12.75">
      <c r="A23" s="36" t="s">
        <v>51</v>
      </c>
      <c r="E23" s="37" t="s">
        <v>62</v>
      </c>
    </row>
    <row r="24" spans="1:5" ht="12.75">
      <c r="A24" t="s">
        <v>53</v>
      </c>
      <c r="E24" s="35" t="s">
        <v>58</v>
      </c>
    </row>
    <row r="25" spans="1:16" ht="12.75">
      <c r="A25" s="25" t="s">
        <v>44</v>
      </c>
      <c s="29" t="s">
        <v>34</v>
      </c>
      <c s="29" t="s">
        <v>66</v>
      </c>
      <c s="25" t="s">
        <v>46</v>
      </c>
      <c s="30" t="s">
        <v>67</v>
      </c>
      <c s="31" t="s">
        <v>48</v>
      </c>
      <c s="32">
        <v>1</v>
      </c>
      <c s="33">
        <v>0</v>
      </c>
      <c s="33">
        <f>ROUND(ROUND(H25,2)*ROUND(G25,3),2)</f>
      </c>
      <c r="O25">
        <f>(I25*21)/100</f>
      </c>
      <c t="s">
        <v>22</v>
      </c>
    </row>
    <row r="26" spans="1:5" ht="178.5">
      <c r="A26" s="34" t="s">
        <v>49</v>
      </c>
      <c r="E26" s="35" t="s">
        <v>68</v>
      </c>
    </row>
    <row r="27" spans="1:5" ht="12.75">
      <c r="A27" s="36" t="s">
        <v>51</v>
      </c>
      <c r="E27" s="37" t="s">
        <v>62</v>
      </c>
    </row>
    <row r="28" spans="1:5" ht="12.75">
      <c r="A28" t="s">
        <v>53</v>
      </c>
      <c r="E28" s="35" t="s">
        <v>58</v>
      </c>
    </row>
    <row r="29" spans="1:16" ht="12.75">
      <c r="A29" s="25" t="s">
        <v>44</v>
      </c>
      <c s="29" t="s">
        <v>36</v>
      </c>
      <c s="29" t="s">
        <v>69</v>
      </c>
      <c s="25" t="s">
        <v>70</v>
      </c>
      <c s="30" t="s">
        <v>71</v>
      </c>
      <c s="31" t="s">
        <v>48</v>
      </c>
      <c s="32">
        <v>1</v>
      </c>
      <c s="33">
        <v>0</v>
      </c>
      <c s="33">
        <f>ROUND(ROUND(H29,2)*ROUND(G29,3),2)</f>
      </c>
      <c r="O29">
        <f>(I29*21)/100</f>
      </c>
      <c t="s">
        <v>22</v>
      </c>
    </row>
    <row r="30" spans="1:5" ht="191.25">
      <c r="A30" s="34" t="s">
        <v>49</v>
      </c>
      <c r="E30" s="35" t="s">
        <v>72</v>
      </c>
    </row>
    <row r="31" spans="1:5" ht="25.5">
      <c r="A31" s="36" t="s">
        <v>51</v>
      </c>
      <c r="E31" s="37" t="s">
        <v>52</v>
      </c>
    </row>
    <row r="32" spans="1:5" ht="12.75">
      <c r="A32" t="s">
        <v>53</v>
      </c>
      <c r="E32" s="35" t="s">
        <v>58</v>
      </c>
    </row>
    <row r="33" spans="1:16" ht="12.75">
      <c r="A33" s="25" t="s">
        <v>44</v>
      </c>
      <c s="29" t="s">
        <v>73</v>
      </c>
      <c s="29" t="s">
        <v>74</v>
      </c>
      <c s="25" t="s">
        <v>70</v>
      </c>
      <c s="30" t="s">
        <v>75</v>
      </c>
      <c s="31" t="s">
        <v>48</v>
      </c>
      <c s="32">
        <v>1</v>
      </c>
      <c s="33">
        <v>0</v>
      </c>
      <c s="33">
        <f>ROUND(ROUND(H33,2)*ROUND(G33,3),2)</f>
      </c>
      <c r="O33">
        <f>(I33*21)/100</f>
      </c>
      <c t="s">
        <v>22</v>
      </c>
    </row>
    <row r="34" spans="1:5" ht="178.5">
      <c r="A34" s="34" t="s">
        <v>49</v>
      </c>
      <c r="E34" s="35" t="s">
        <v>76</v>
      </c>
    </row>
    <row r="35" spans="1:5" ht="12.75">
      <c r="A35" s="36" t="s">
        <v>51</v>
      </c>
      <c r="E35" s="37" t="s">
        <v>62</v>
      </c>
    </row>
    <row r="36" spans="1:5" ht="12.75">
      <c r="A36" t="s">
        <v>53</v>
      </c>
      <c r="E36" s="35" t="s">
        <v>46</v>
      </c>
    </row>
    <row r="37" spans="1:16" ht="12.75">
      <c r="A37" s="25" t="s">
        <v>44</v>
      </c>
      <c s="29" t="s">
        <v>77</v>
      </c>
      <c s="29" t="s">
        <v>78</v>
      </c>
      <c s="25" t="s">
        <v>46</v>
      </c>
      <c s="30" t="s">
        <v>79</v>
      </c>
      <c s="31" t="s">
        <v>48</v>
      </c>
      <c s="32">
        <v>1</v>
      </c>
      <c s="33">
        <v>0</v>
      </c>
      <c s="33">
        <f>ROUND(ROUND(H37,2)*ROUND(G37,3),2)</f>
      </c>
      <c r="O37">
        <f>(I37*21)/100</f>
      </c>
      <c t="s">
        <v>22</v>
      </c>
    </row>
    <row r="38" spans="1:5" ht="51">
      <c r="A38" s="34" t="s">
        <v>49</v>
      </c>
      <c r="E38" s="35" t="s">
        <v>80</v>
      </c>
    </row>
    <row r="39" spans="1:5" ht="12.75">
      <c r="A39" s="36" t="s">
        <v>51</v>
      </c>
      <c r="E39" s="37" t="s">
        <v>62</v>
      </c>
    </row>
    <row r="40" spans="1:5" ht="38.25">
      <c r="A40" t="s">
        <v>53</v>
      </c>
      <c r="E40" s="35" t="s">
        <v>81</v>
      </c>
    </row>
    <row r="41" spans="1:16" ht="12.75">
      <c r="A41" s="25" t="s">
        <v>44</v>
      </c>
      <c s="29" t="s">
        <v>39</v>
      </c>
      <c s="29" t="s">
        <v>82</v>
      </c>
      <c s="25" t="s">
        <v>83</v>
      </c>
      <c s="30" t="s">
        <v>84</v>
      </c>
      <c s="31" t="s">
        <v>48</v>
      </c>
      <c s="32">
        <v>1</v>
      </c>
      <c s="33">
        <v>0</v>
      </c>
      <c s="33">
        <f>ROUND(ROUND(H41,2)*ROUND(G41,3),2)</f>
      </c>
      <c r="O41">
        <f>(I41*21)/100</f>
      </c>
      <c t="s">
        <v>22</v>
      </c>
    </row>
    <row r="42" spans="1:5" ht="76.5">
      <c r="A42" s="34" t="s">
        <v>49</v>
      </c>
      <c r="E42" s="35" t="s">
        <v>85</v>
      </c>
    </row>
    <row r="43" spans="1:5" ht="25.5">
      <c r="A43" s="36" t="s">
        <v>51</v>
      </c>
      <c r="E43" s="37" t="s">
        <v>52</v>
      </c>
    </row>
    <row r="44" spans="1:5" ht="12.75">
      <c r="A44" t="s">
        <v>53</v>
      </c>
      <c r="E44" s="35" t="s">
        <v>58</v>
      </c>
    </row>
    <row r="45" spans="1:16" ht="12.75">
      <c r="A45" s="25" t="s">
        <v>44</v>
      </c>
      <c s="29" t="s">
        <v>41</v>
      </c>
      <c s="29" t="s">
        <v>82</v>
      </c>
      <c s="25" t="s">
        <v>86</v>
      </c>
      <c s="30" t="s">
        <v>84</v>
      </c>
      <c s="31" t="s">
        <v>48</v>
      </c>
      <c s="32">
        <v>1</v>
      </c>
      <c s="33">
        <v>0</v>
      </c>
      <c s="33">
        <f>ROUND(ROUND(H45,2)*ROUND(G45,3),2)</f>
      </c>
      <c r="O45">
        <f>(I45*21)/100</f>
      </c>
      <c t="s">
        <v>22</v>
      </c>
    </row>
    <row r="46" spans="1:5" ht="25.5">
      <c r="A46" s="34" t="s">
        <v>49</v>
      </c>
      <c r="E46" s="35" t="s">
        <v>87</v>
      </c>
    </row>
    <row r="47" spans="1:5" ht="25.5">
      <c r="A47" s="36" t="s">
        <v>51</v>
      </c>
      <c r="E47" s="37" t="s">
        <v>52</v>
      </c>
    </row>
    <row r="48" spans="1:5" ht="12.75">
      <c r="A48" t="s">
        <v>53</v>
      </c>
      <c r="E48" s="35" t="s">
        <v>58</v>
      </c>
    </row>
    <row r="49" spans="1:16" ht="12.75">
      <c r="A49" s="25" t="s">
        <v>44</v>
      </c>
      <c s="29" t="s">
        <v>88</v>
      </c>
      <c s="29" t="s">
        <v>89</v>
      </c>
      <c s="25" t="s">
        <v>46</v>
      </c>
      <c s="30" t="s">
        <v>90</v>
      </c>
      <c s="31" t="s">
        <v>48</v>
      </c>
      <c s="32">
        <v>1</v>
      </c>
      <c s="33">
        <v>0</v>
      </c>
      <c s="33">
        <f>ROUND(ROUND(H49,2)*ROUND(G49,3),2)</f>
      </c>
      <c r="O49">
        <f>(I49*21)/100</f>
      </c>
      <c t="s">
        <v>22</v>
      </c>
    </row>
    <row r="50" spans="1:5" ht="140.25">
      <c r="A50" s="34" t="s">
        <v>49</v>
      </c>
      <c r="E50" s="35" t="s">
        <v>91</v>
      </c>
    </row>
    <row r="51" spans="1:5" ht="12.75">
      <c r="A51" s="36" t="s">
        <v>51</v>
      </c>
      <c r="E51" s="37" t="s">
        <v>62</v>
      </c>
    </row>
    <row r="52" spans="1:5" ht="12.75">
      <c r="A52" t="s">
        <v>53</v>
      </c>
      <c r="E52" s="35" t="s">
        <v>58</v>
      </c>
    </row>
    <row r="53" spans="1:16" ht="12.75">
      <c r="A53" s="25" t="s">
        <v>44</v>
      </c>
      <c s="29" t="s">
        <v>92</v>
      </c>
      <c s="29" t="s">
        <v>93</v>
      </c>
      <c s="25" t="s">
        <v>70</v>
      </c>
      <c s="30" t="s">
        <v>94</v>
      </c>
      <c s="31" t="s">
        <v>48</v>
      </c>
      <c s="32">
        <v>1</v>
      </c>
      <c s="33">
        <v>0</v>
      </c>
      <c s="33">
        <f>ROUND(ROUND(H53,2)*ROUND(G53,3),2)</f>
      </c>
      <c r="O53">
        <f>(I53*21)/100</f>
      </c>
      <c t="s">
        <v>22</v>
      </c>
    </row>
    <row r="54" spans="1:5" ht="38.25">
      <c r="A54" s="34" t="s">
        <v>49</v>
      </c>
      <c r="E54" s="35" t="s">
        <v>95</v>
      </c>
    </row>
    <row r="55" spans="1:5" ht="12.75">
      <c r="A55" s="36" t="s">
        <v>51</v>
      </c>
      <c r="E55" s="37" t="s">
        <v>62</v>
      </c>
    </row>
    <row r="56" spans="1:5" ht="12.75">
      <c r="A56" t="s">
        <v>53</v>
      </c>
      <c r="E56" s="35" t="s">
        <v>96</v>
      </c>
    </row>
    <row r="57" spans="1:16" ht="12.75">
      <c r="A57" s="25" t="s">
        <v>44</v>
      </c>
      <c s="29" t="s">
        <v>97</v>
      </c>
      <c s="29" t="s">
        <v>98</v>
      </c>
      <c s="25" t="s">
        <v>46</v>
      </c>
      <c s="30" t="s">
        <v>99</v>
      </c>
      <c s="31" t="s">
        <v>48</v>
      </c>
      <c s="32">
        <v>1</v>
      </c>
      <c s="33">
        <v>0</v>
      </c>
      <c s="33">
        <f>ROUND(ROUND(H57,2)*ROUND(G57,3),2)</f>
      </c>
      <c r="O57">
        <f>(I57*21)/100</f>
      </c>
      <c t="s">
        <v>22</v>
      </c>
    </row>
    <row r="58" spans="1:5" ht="89.25">
      <c r="A58" s="34" t="s">
        <v>49</v>
      </c>
      <c r="E58" s="35" t="s">
        <v>100</v>
      </c>
    </row>
    <row r="59" spans="1:5" ht="25.5">
      <c r="A59" s="36" t="s">
        <v>51</v>
      </c>
      <c r="E59" s="37" t="s">
        <v>101</v>
      </c>
    </row>
    <row r="60" spans="1:5" ht="12.75">
      <c r="A60" t="s">
        <v>53</v>
      </c>
      <c r="E60" s="35" t="s">
        <v>58</v>
      </c>
    </row>
    <row r="61" spans="1:16" ht="12.75">
      <c r="A61" s="25" t="s">
        <v>44</v>
      </c>
      <c s="29" t="s">
        <v>102</v>
      </c>
      <c s="29" t="s">
        <v>103</v>
      </c>
      <c s="25" t="s">
        <v>46</v>
      </c>
      <c s="30" t="s">
        <v>104</v>
      </c>
      <c s="31" t="s">
        <v>48</v>
      </c>
      <c s="32">
        <v>1</v>
      </c>
      <c s="33">
        <v>0</v>
      </c>
      <c s="33">
        <f>ROUND(ROUND(H61,2)*ROUND(G61,3),2)</f>
      </c>
      <c r="O61">
        <f>(I61*21)/100</f>
      </c>
      <c t="s">
        <v>22</v>
      </c>
    </row>
    <row r="62" spans="1:5" ht="12.75">
      <c r="A62" s="34" t="s">
        <v>49</v>
      </c>
      <c r="E62" s="35" t="s">
        <v>105</v>
      </c>
    </row>
    <row r="63" spans="1:5" ht="51">
      <c r="A63" s="36" t="s">
        <v>51</v>
      </c>
      <c r="E63" s="37" t="s">
        <v>106</v>
      </c>
    </row>
    <row r="64" spans="1:5" ht="12.75">
      <c r="A64" t="s">
        <v>53</v>
      </c>
      <c r="E64" s="35" t="s">
        <v>58</v>
      </c>
    </row>
    <row r="65" spans="1:16" ht="12.75">
      <c r="A65" s="25" t="s">
        <v>44</v>
      </c>
      <c s="29" t="s">
        <v>107</v>
      </c>
      <c s="29" t="s">
        <v>108</v>
      </c>
      <c s="25" t="s">
        <v>46</v>
      </c>
      <c s="30" t="s">
        <v>109</v>
      </c>
      <c s="31" t="s">
        <v>48</v>
      </c>
      <c s="32">
        <v>1</v>
      </c>
      <c s="33">
        <v>0</v>
      </c>
      <c s="33">
        <f>ROUND(ROUND(H65,2)*ROUND(G65,3),2)</f>
      </c>
      <c r="O65">
        <f>(I65*21)/100</f>
      </c>
      <c t="s">
        <v>22</v>
      </c>
    </row>
    <row r="66" spans="1:5" ht="114.75">
      <c r="A66" s="34" t="s">
        <v>49</v>
      </c>
      <c r="E66" s="35" t="s">
        <v>110</v>
      </c>
    </row>
    <row r="67" spans="1:5" ht="25.5">
      <c r="A67" s="36" t="s">
        <v>51</v>
      </c>
      <c r="E67" s="37" t="s">
        <v>111</v>
      </c>
    </row>
    <row r="68" spans="1:5" ht="12.75">
      <c r="A68" t="s">
        <v>53</v>
      </c>
      <c r="E68" s="35" t="s">
        <v>58</v>
      </c>
    </row>
    <row r="69" spans="1:16" ht="12.75">
      <c r="A69" s="25" t="s">
        <v>44</v>
      </c>
      <c s="29" t="s">
        <v>112</v>
      </c>
      <c s="29" t="s">
        <v>113</v>
      </c>
      <c s="25" t="s">
        <v>46</v>
      </c>
      <c s="30" t="s">
        <v>114</v>
      </c>
      <c s="31" t="s">
        <v>48</v>
      </c>
      <c s="32">
        <v>1</v>
      </c>
      <c s="33">
        <v>0</v>
      </c>
      <c s="33">
        <f>ROUND(ROUND(H69,2)*ROUND(G69,3),2)</f>
      </c>
      <c r="O69">
        <f>(I69*21)/100</f>
      </c>
      <c t="s">
        <v>22</v>
      </c>
    </row>
    <row r="70" spans="1:5" ht="12.75">
      <c r="A70" s="34" t="s">
        <v>49</v>
      </c>
      <c r="E70" s="35" t="s">
        <v>115</v>
      </c>
    </row>
    <row r="71" spans="1:5" ht="12.75">
      <c r="A71" s="36" t="s">
        <v>51</v>
      </c>
      <c r="E71" s="37" t="s">
        <v>62</v>
      </c>
    </row>
    <row r="72" spans="1:5" ht="12.75">
      <c r="A72" t="s">
        <v>53</v>
      </c>
      <c r="E72" s="35" t="s">
        <v>58</v>
      </c>
    </row>
    <row r="73" spans="1:16" ht="12.75">
      <c r="A73" s="25" t="s">
        <v>44</v>
      </c>
      <c s="29" t="s">
        <v>116</v>
      </c>
      <c s="29" t="s">
        <v>117</v>
      </c>
      <c s="25" t="s">
        <v>83</v>
      </c>
      <c s="30" t="s">
        <v>118</v>
      </c>
      <c s="31" t="s">
        <v>48</v>
      </c>
      <c s="32">
        <v>1</v>
      </c>
      <c s="33">
        <v>0</v>
      </c>
      <c s="33">
        <f>ROUND(ROUND(H73,2)*ROUND(G73,3),2)</f>
      </c>
      <c r="O73">
        <f>(I73*21)/100</f>
      </c>
      <c t="s">
        <v>22</v>
      </c>
    </row>
    <row r="74" spans="1:5" ht="12.75">
      <c r="A74" s="34" t="s">
        <v>49</v>
      </c>
      <c r="E74" s="35" t="s">
        <v>119</v>
      </c>
    </row>
    <row r="75" spans="1:5" ht="25.5">
      <c r="A75" s="36" t="s">
        <v>51</v>
      </c>
      <c r="E75" s="37" t="s">
        <v>52</v>
      </c>
    </row>
    <row r="76" spans="1:5" ht="76.5">
      <c r="A76" t="s">
        <v>53</v>
      </c>
      <c r="E76" s="35" t="s">
        <v>120</v>
      </c>
    </row>
    <row r="77" spans="1:16" ht="12.75">
      <c r="A77" s="25" t="s">
        <v>44</v>
      </c>
      <c s="29" t="s">
        <v>121</v>
      </c>
      <c s="29" t="s">
        <v>117</v>
      </c>
      <c s="25" t="s">
        <v>86</v>
      </c>
      <c s="30" t="s">
        <v>118</v>
      </c>
      <c s="31" t="s">
        <v>48</v>
      </c>
      <c s="32">
        <v>1</v>
      </c>
      <c s="33">
        <v>0</v>
      </c>
      <c s="33">
        <f>ROUND(ROUND(H77,2)*ROUND(G77,3),2)</f>
      </c>
      <c r="O77">
        <f>(I77*21)/100</f>
      </c>
      <c t="s">
        <v>22</v>
      </c>
    </row>
    <row r="78" spans="1:5" ht="12.75">
      <c r="A78" s="34" t="s">
        <v>49</v>
      </c>
      <c r="E78" s="35" t="s">
        <v>122</v>
      </c>
    </row>
    <row r="79" spans="1:5" ht="12.75">
      <c r="A79" s="36" t="s">
        <v>51</v>
      </c>
      <c r="E79" s="37" t="s">
        <v>62</v>
      </c>
    </row>
    <row r="80" spans="1:5" ht="76.5">
      <c r="A80" t="s">
        <v>53</v>
      </c>
      <c r="E80" s="35" t="s">
        <v>120</v>
      </c>
    </row>
    <row r="81" spans="1:16" ht="12.75">
      <c r="A81" s="25" t="s">
        <v>44</v>
      </c>
      <c s="29" t="s">
        <v>123</v>
      </c>
      <c s="29" t="s">
        <v>124</v>
      </c>
      <c s="25" t="s">
        <v>46</v>
      </c>
      <c s="30" t="s">
        <v>125</v>
      </c>
      <c s="31" t="s">
        <v>48</v>
      </c>
      <c s="32">
        <v>1</v>
      </c>
      <c s="33">
        <v>0</v>
      </c>
      <c s="33">
        <f>ROUND(ROUND(H81,2)*ROUND(G81,3),2)</f>
      </c>
      <c r="O81">
        <f>(I81*21)/100</f>
      </c>
      <c t="s">
        <v>22</v>
      </c>
    </row>
    <row r="82" spans="1:5" ht="51">
      <c r="A82" s="34" t="s">
        <v>49</v>
      </c>
      <c r="E82" s="35" t="s">
        <v>126</v>
      </c>
    </row>
    <row r="83" spans="1:5" ht="25.5">
      <c r="A83" s="36" t="s">
        <v>51</v>
      </c>
      <c r="E83" s="37" t="s">
        <v>127</v>
      </c>
    </row>
    <row r="84" spans="1:5" ht="63.75">
      <c r="A84" t="s">
        <v>53</v>
      </c>
      <c r="E84" s="35" t="s">
        <v>128</v>
      </c>
    </row>
    <row r="85" spans="1:16" ht="12.75">
      <c r="A85" s="25" t="s">
        <v>44</v>
      </c>
      <c s="29" t="s">
        <v>129</v>
      </c>
      <c s="29" t="s">
        <v>130</v>
      </c>
      <c s="25" t="s">
        <v>83</v>
      </c>
      <c s="30" t="s">
        <v>131</v>
      </c>
      <c s="31" t="s">
        <v>48</v>
      </c>
      <c s="32">
        <v>1</v>
      </c>
      <c s="33">
        <v>0</v>
      </c>
      <c s="33">
        <f>ROUND(ROUND(H85,2)*ROUND(G85,3),2)</f>
      </c>
      <c r="O85">
        <f>(I85*21)/100</f>
      </c>
      <c t="s">
        <v>22</v>
      </c>
    </row>
    <row r="86" spans="1:5" ht="25.5">
      <c r="A86" s="34" t="s">
        <v>49</v>
      </c>
      <c r="E86" s="35" t="s">
        <v>132</v>
      </c>
    </row>
    <row r="87" spans="1:5" ht="12.75">
      <c r="A87" s="36" t="s">
        <v>51</v>
      </c>
      <c r="E87" s="37" t="s">
        <v>62</v>
      </c>
    </row>
    <row r="88" spans="1:5" ht="12.75">
      <c r="A88" t="s">
        <v>53</v>
      </c>
      <c r="E88" s="35" t="s">
        <v>58</v>
      </c>
    </row>
    <row r="89" spans="1:16" ht="12.75">
      <c r="A89" s="25" t="s">
        <v>44</v>
      </c>
      <c s="29" t="s">
        <v>133</v>
      </c>
      <c s="29" t="s">
        <v>130</v>
      </c>
      <c s="25" t="s">
        <v>86</v>
      </c>
      <c s="30" t="s">
        <v>131</v>
      </c>
      <c s="31" t="s">
        <v>48</v>
      </c>
      <c s="32">
        <v>1</v>
      </c>
      <c s="33">
        <v>0</v>
      </c>
      <c s="33">
        <f>ROUND(ROUND(H89,2)*ROUND(G89,3),2)</f>
      </c>
      <c r="O89">
        <f>(I89*21)/100</f>
      </c>
      <c t="s">
        <v>22</v>
      </c>
    </row>
    <row r="90" spans="1:5" ht="38.25">
      <c r="A90" s="34" t="s">
        <v>49</v>
      </c>
      <c r="E90" s="35" t="s">
        <v>134</v>
      </c>
    </row>
    <row r="91" spans="1:5" ht="12.75">
      <c r="A91" s="36" t="s">
        <v>51</v>
      </c>
      <c r="E91" s="37" t="s">
        <v>62</v>
      </c>
    </row>
    <row r="92" spans="1:5" ht="12.75">
      <c r="A92" t="s">
        <v>53</v>
      </c>
      <c r="E92" s="35" t="s">
        <v>58</v>
      </c>
    </row>
    <row r="93" spans="1:16" ht="12.75">
      <c r="A93" s="25" t="s">
        <v>44</v>
      </c>
      <c s="29" t="s">
        <v>135</v>
      </c>
      <c s="29" t="s">
        <v>136</v>
      </c>
      <c s="25" t="s">
        <v>70</v>
      </c>
      <c s="30" t="s">
        <v>137</v>
      </c>
      <c s="31" t="s">
        <v>48</v>
      </c>
      <c s="32">
        <v>1</v>
      </c>
      <c s="33">
        <v>0</v>
      </c>
      <c s="33">
        <f>ROUND(ROUND(H93,2)*ROUND(G93,3),2)</f>
      </c>
      <c r="O93">
        <f>(I93*21)/100</f>
      </c>
      <c t="s">
        <v>22</v>
      </c>
    </row>
    <row r="94" spans="1:5" ht="12.75">
      <c r="A94" s="34" t="s">
        <v>49</v>
      </c>
      <c r="E94" s="35" t="s">
        <v>138</v>
      </c>
    </row>
    <row r="95" spans="1:5" ht="12.75">
      <c r="A95" s="36" t="s">
        <v>51</v>
      </c>
      <c r="E95" s="37" t="s">
        <v>62</v>
      </c>
    </row>
    <row r="96" spans="1:5" ht="12.75">
      <c r="A96" t="s">
        <v>53</v>
      </c>
      <c r="E96" s="35" t="s">
        <v>58</v>
      </c>
    </row>
    <row r="97" spans="1:16" ht="12.75">
      <c r="A97" s="25" t="s">
        <v>44</v>
      </c>
      <c s="29" t="s">
        <v>139</v>
      </c>
      <c s="29" t="s">
        <v>140</v>
      </c>
      <c s="25" t="s">
        <v>70</v>
      </c>
      <c s="30" t="s">
        <v>141</v>
      </c>
      <c s="31" t="s">
        <v>48</v>
      </c>
      <c s="32">
        <v>1</v>
      </c>
      <c s="33">
        <v>0</v>
      </c>
      <c s="33">
        <f>ROUND(ROUND(H97,2)*ROUND(G97,3),2)</f>
      </c>
      <c r="O97">
        <f>(I97*21)/100</f>
      </c>
      <c t="s">
        <v>22</v>
      </c>
    </row>
    <row r="98" spans="1:5" ht="12.75">
      <c r="A98" s="34" t="s">
        <v>49</v>
      </c>
      <c r="E98" s="35" t="s">
        <v>142</v>
      </c>
    </row>
    <row r="99" spans="1:5" ht="12.75">
      <c r="A99" s="36" t="s">
        <v>51</v>
      </c>
      <c r="E99" s="37" t="s">
        <v>62</v>
      </c>
    </row>
    <row r="100" spans="1:5" ht="12.75">
      <c r="A100" t="s">
        <v>53</v>
      </c>
      <c r="E100" s="35" t="s">
        <v>58</v>
      </c>
    </row>
    <row r="101" spans="1:16" ht="12.75">
      <c r="A101" s="25" t="s">
        <v>44</v>
      </c>
      <c s="29" t="s">
        <v>143</v>
      </c>
      <c s="29" t="s">
        <v>144</v>
      </c>
      <c s="25" t="s">
        <v>70</v>
      </c>
      <c s="30" t="s">
        <v>145</v>
      </c>
      <c s="31" t="s">
        <v>48</v>
      </c>
      <c s="32">
        <v>1</v>
      </c>
      <c s="33">
        <v>0</v>
      </c>
      <c s="33">
        <f>ROUND(ROUND(H101,2)*ROUND(G101,3),2)</f>
      </c>
      <c r="O101">
        <f>(I101*21)/100</f>
      </c>
      <c t="s">
        <v>22</v>
      </c>
    </row>
    <row r="102" spans="1:5" ht="12.75">
      <c r="A102" s="34" t="s">
        <v>49</v>
      </c>
      <c r="E102" s="35" t="s">
        <v>146</v>
      </c>
    </row>
    <row r="103" spans="1:5" ht="12.75">
      <c r="A103" s="36" t="s">
        <v>51</v>
      </c>
      <c r="E103" s="37" t="s">
        <v>62</v>
      </c>
    </row>
    <row r="104" spans="1:5" ht="12.75">
      <c r="A104" t="s">
        <v>53</v>
      </c>
      <c r="E104" s="35" t="s">
        <v>58</v>
      </c>
    </row>
    <row r="105" spans="1:16" ht="12.75">
      <c r="A105" s="25" t="s">
        <v>44</v>
      </c>
      <c s="29" t="s">
        <v>147</v>
      </c>
      <c s="29" t="s">
        <v>148</v>
      </c>
      <c s="25" t="s">
        <v>70</v>
      </c>
      <c s="30" t="s">
        <v>149</v>
      </c>
      <c s="31" t="s">
        <v>48</v>
      </c>
      <c s="32">
        <v>1</v>
      </c>
      <c s="33">
        <v>0</v>
      </c>
      <c s="33">
        <f>ROUND(ROUND(H105,2)*ROUND(G105,3),2)</f>
      </c>
      <c r="O105">
        <f>(I105*21)/100</f>
      </c>
      <c t="s">
        <v>22</v>
      </c>
    </row>
    <row r="106" spans="1:5" ht="12.75">
      <c r="A106" s="34" t="s">
        <v>49</v>
      </c>
      <c r="E106" s="35" t="s">
        <v>150</v>
      </c>
    </row>
    <row r="107" spans="1:5" ht="12.75">
      <c r="A107" s="36" t="s">
        <v>51</v>
      </c>
      <c r="E107" s="37" t="s">
        <v>62</v>
      </c>
    </row>
    <row r="108" spans="1:5" ht="12.75">
      <c r="A108" t="s">
        <v>53</v>
      </c>
      <c r="E108" s="35" t="s">
        <v>58</v>
      </c>
    </row>
    <row r="109" spans="1:16" ht="12.75">
      <c r="A109" s="25" t="s">
        <v>44</v>
      </c>
      <c s="29" t="s">
        <v>151</v>
      </c>
      <c s="29" t="s">
        <v>152</v>
      </c>
      <c s="25" t="s">
        <v>70</v>
      </c>
      <c s="30" t="s">
        <v>153</v>
      </c>
      <c s="31" t="s">
        <v>48</v>
      </c>
      <c s="32">
        <v>1</v>
      </c>
      <c s="33">
        <v>0</v>
      </c>
      <c s="33">
        <f>ROUND(ROUND(H109,2)*ROUND(G109,3),2)</f>
      </c>
      <c r="O109">
        <f>(I109*21)/100</f>
      </c>
      <c t="s">
        <v>22</v>
      </c>
    </row>
    <row r="110" spans="1:5" ht="12.75">
      <c r="A110" s="34" t="s">
        <v>49</v>
      </c>
      <c r="E110" s="35" t="s">
        <v>154</v>
      </c>
    </row>
    <row r="111" spans="1:5" ht="12.75">
      <c r="A111" s="36" t="s">
        <v>51</v>
      </c>
      <c r="E111" s="37" t="s">
        <v>62</v>
      </c>
    </row>
    <row r="112" spans="1:5" ht="12.75">
      <c r="A112" t="s">
        <v>53</v>
      </c>
      <c r="E112" s="35" t="s">
        <v>46</v>
      </c>
    </row>
    <row r="113" spans="1:16" ht="12.75">
      <c r="A113" s="25" t="s">
        <v>44</v>
      </c>
      <c s="29" t="s">
        <v>155</v>
      </c>
      <c s="29" t="s">
        <v>156</v>
      </c>
      <c s="25" t="s">
        <v>83</v>
      </c>
      <c s="30" t="s">
        <v>157</v>
      </c>
      <c s="31" t="s">
        <v>48</v>
      </c>
      <c s="32">
        <v>1</v>
      </c>
      <c s="33">
        <v>0</v>
      </c>
      <c s="33">
        <f>ROUND(ROUND(H113,2)*ROUND(G113,3),2)</f>
      </c>
      <c r="O113">
        <f>(I113*21)/100</f>
      </c>
      <c t="s">
        <v>22</v>
      </c>
    </row>
    <row r="114" spans="1:5" ht="38.25">
      <c r="A114" s="34" t="s">
        <v>49</v>
      </c>
      <c r="E114" s="35" t="s">
        <v>158</v>
      </c>
    </row>
    <row r="115" spans="1:5" ht="12.75">
      <c r="A115" s="36" t="s">
        <v>51</v>
      </c>
      <c r="E115" s="37" t="s">
        <v>159</v>
      </c>
    </row>
    <row r="116" spans="1:5" ht="51">
      <c r="A116" t="s">
        <v>53</v>
      </c>
      <c r="E116" s="35" t="s">
        <v>160</v>
      </c>
    </row>
    <row r="117" spans="1:16" ht="12.75">
      <c r="A117" s="25" t="s">
        <v>44</v>
      </c>
      <c s="29" t="s">
        <v>161</v>
      </c>
      <c s="29" t="s">
        <v>162</v>
      </c>
      <c s="25" t="s">
        <v>83</v>
      </c>
      <c s="30" t="s">
        <v>163</v>
      </c>
      <c s="31" t="s">
        <v>164</v>
      </c>
      <c s="32">
        <v>300</v>
      </c>
      <c s="33">
        <v>0</v>
      </c>
      <c s="33">
        <f>ROUND(ROUND(H117,2)*ROUND(G117,3),2)</f>
      </c>
      <c r="O117">
        <f>(I117*21)/100</f>
      </c>
      <c t="s">
        <v>22</v>
      </c>
    </row>
    <row r="118" spans="1:5" ht="38.25">
      <c r="A118" s="34" t="s">
        <v>49</v>
      </c>
      <c r="E118" s="35" t="s">
        <v>165</v>
      </c>
    </row>
    <row r="119" spans="1:5" ht="12.75">
      <c r="A119" s="36" t="s">
        <v>51</v>
      </c>
      <c r="E119" s="37" t="s">
        <v>166</v>
      </c>
    </row>
    <row r="120" spans="1:5" ht="12.75">
      <c r="A120" t="s">
        <v>53</v>
      </c>
      <c r="E120" s="35" t="s">
        <v>167</v>
      </c>
    </row>
    <row r="121" spans="1:16" ht="12.75">
      <c r="A121" s="25" t="s">
        <v>44</v>
      </c>
      <c s="29" t="s">
        <v>168</v>
      </c>
      <c s="29" t="s">
        <v>162</v>
      </c>
      <c s="25" t="s">
        <v>86</v>
      </c>
      <c s="30" t="s">
        <v>163</v>
      </c>
      <c s="31" t="s">
        <v>48</v>
      </c>
      <c s="32">
        <v>1</v>
      </c>
      <c s="33">
        <v>0</v>
      </c>
      <c s="33">
        <f>ROUND(ROUND(H121,2)*ROUND(G121,3),2)</f>
      </c>
      <c r="O121">
        <f>(I121*21)/100</f>
      </c>
      <c t="s">
        <v>22</v>
      </c>
    </row>
    <row r="122" spans="1:5" ht="51">
      <c r="A122" s="34" t="s">
        <v>49</v>
      </c>
      <c r="E122" s="35" t="s">
        <v>169</v>
      </c>
    </row>
    <row r="123" spans="1:5" ht="12.75">
      <c r="A123" s="36" t="s">
        <v>51</v>
      </c>
      <c r="E123" s="37" t="s">
        <v>62</v>
      </c>
    </row>
    <row r="124" spans="1:5" ht="12.75">
      <c r="A124" t="s">
        <v>53</v>
      </c>
      <c r="E124" s="35" t="s">
        <v>167</v>
      </c>
    </row>
    <row r="125" spans="1:16" ht="12.75">
      <c r="A125" s="25" t="s">
        <v>44</v>
      </c>
      <c s="29" t="s">
        <v>170</v>
      </c>
      <c s="29" t="s">
        <v>171</v>
      </c>
      <c s="25" t="s">
        <v>70</v>
      </c>
      <c s="30" t="s">
        <v>172</v>
      </c>
      <c s="31" t="s">
        <v>173</v>
      </c>
      <c s="32">
        <v>1000</v>
      </c>
      <c s="33">
        <v>0</v>
      </c>
      <c s="33">
        <f>ROUND(ROUND(H125,2)*ROUND(G125,3),2)</f>
      </c>
      <c r="O125">
        <f>(I125*21)/100</f>
      </c>
      <c t="s">
        <v>22</v>
      </c>
    </row>
    <row r="126" spans="1:5" ht="63.75">
      <c r="A126" s="34" t="s">
        <v>49</v>
      </c>
      <c r="E126" s="35" t="s">
        <v>174</v>
      </c>
    </row>
    <row r="127" spans="1:5" ht="12.75">
      <c r="A127" s="36" t="s">
        <v>51</v>
      </c>
      <c r="E127" s="37" t="s">
        <v>175</v>
      </c>
    </row>
    <row r="128" spans="1:5" ht="12.75">
      <c r="A128" t="s">
        <v>53</v>
      </c>
      <c r="E128" s="35" t="s">
        <v>167</v>
      </c>
    </row>
    <row r="129" spans="1:16" ht="12.75">
      <c r="A129" s="25" t="s">
        <v>44</v>
      </c>
      <c s="29" t="s">
        <v>176</v>
      </c>
      <c s="29" t="s">
        <v>177</v>
      </c>
      <c s="25" t="s">
        <v>46</v>
      </c>
      <c s="30" t="s">
        <v>178</v>
      </c>
      <c s="31" t="s">
        <v>48</v>
      </c>
      <c s="32">
        <v>1</v>
      </c>
      <c s="33">
        <v>0</v>
      </c>
      <c s="33">
        <f>ROUND(ROUND(H129,2)*ROUND(G129,3),2)</f>
      </c>
      <c r="O129">
        <f>(I129*21)/100</f>
      </c>
      <c t="s">
        <v>22</v>
      </c>
    </row>
    <row r="130" spans="1:5" ht="63.75">
      <c r="A130" s="34" t="s">
        <v>49</v>
      </c>
      <c r="E130" s="35" t="s">
        <v>179</v>
      </c>
    </row>
    <row r="131" spans="1:5" ht="12.75">
      <c r="A131" s="36" t="s">
        <v>51</v>
      </c>
      <c r="E131" s="37" t="s">
        <v>62</v>
      </c>
    </row>
    <row r="132" spans="1:5" ht="12.75">
      <c r="A132" t="s">
        <v>53</v>
      </c>
      <c r="E132" s="35" t="s">
        <v>58</v>
      </c>
    </row>
    <row r="133" spans="1:16" ht="12.75">
      <c r="A133" s="25" t="s">
        <v>44</v>
      </c>
      <c s="29" t="s">
        <v>180</v>
      </c>
      <c s="29" t="s">
        <v>181</v>
      </c>
      <c s="25" t="s">
        <v>70</v>
      </c>
      <c s="30" t="s">
        <v>182</v>
      </c>
      <c s="31" t="s">
        <v>48</v>
      </c>
      <c s="32">
        <v>2</v>
      </c>
      <c s="33">
        <v>0</v>
      </c>
      <c s="33">
        <f>ROUND(ROUND(H133,2)*ROUND(G133,3),2)</f>
      </c>
      <c r="O133">
        <f>(I133*21)/100</f>
      </c>
      <c t="s">
        <v>22</v>
      </c>
    </row>
    <row r="134" spans="1:5" ht="51">
      <c r="A134" s="34" t="s">
        <v>49</v>
      </c>
      <c r="E134" s="35" t="s">
        <v>183</v>
      </c>
    </row>
    <row r="135" spans="1:5" ht="12.75">
      <c r="A135" s="36" t="s">
        <v>51</v>
      </c>
      <c r="E135" s="37" t="s">
        <v>184</v>
      </c>
    </row>
    <row r="136" spans="1:5" ht="89.25">
      <c r="A136" t="s">
        <v>53</v>
      </c>
      <c r="E136" s="35" t="s">
        <v>185</v>
      </c>
    </row>
    <row r="137" spans="1:16" ht="12.75">
      <c r="A137" s="25" t="s">
        <v>44</v>
      </c>
      <c s="29" t="s">
        <v>186</v>
      </c>
      <c s="29" t="s">
        <v>187</v>
      </c>
      <c s="25" t="s">
        <v>46</v>
      </c>
      <c s="30" t="s">
        <v>188</v>
      </c>
      <c s="31" t="s">
        <v>48</v>
      </c>
      <c s="32">
        <v>1</v>
      </c>
      <c s="33">
        <v>0</v>
      </c>
      <c s="33">
        <f>ROUND(ROUND(H137,2)*ROUND(G137,3),2)</f>
      </c>
      <c r="O137">
        <f>(I137*21)/100</f>
      </c>
      <c t="s">
        <v>22</v>
      </c>
    </row>
    <row r="138" spans="1:5" ht="51">
      <c r="A138" s="34" t="s">
        <v>49</v>
      </c>
      <c r="E138" s="35" t="s">
        <v>189</v>
      </c>
    </row>
    <row r="139" spans="1:5" ht="12.75">
      <c r="A139" s="36" t="s">
        <v>51</v>
      </c>
      <c r="E139" s="37" t="s">
        <v>62</v>
      </c>
    </row>
    <row r="140" spans="1:5" ht="25.5">
      <c r="A140" t="s">
        <v>53</v>
      </c>
      <c r="E140" s="35" t="s">
        <v>190</v>
      </c>
    </row>
    <row r="141" spans="1:16" ht="12.75">
      <c r="A141" s="25" t="s">
        <v>44</v>
      </c>
      <c s="29" t="s">
        <v>191</v>
      </c>
      <c s="29" t="s">
        <v>192</v>
      </c>
      <c s="25" t="s">
        <v>46</v>
      </c>
      <c s="30" t="s">
        <v>193</v>
      </c>
      <c s="31" t="s">
        <v>48</v>
      </c>
      <c s="32">
        <v>1</v>
      </c>
      <c s="33">
        <v>0</v>
      </c>
      <c s="33">
        <f>ROUND(ROUND(H141,2)*ROUND(G141,3),2)</f>
      </c>
      <c r="O141">
        <f>(I141*21)/100</f>
      </c>
      <c t="s">
        <v>22</v>
      </c>
    </row>
    <row r="142" spans="1:5" ht="89.25">
      <c r="A142" s="34" t="s">
        <v>49</v>
      </c>
      <c r="E142" s="35" t="s">
        <v>194</v>
      </c>
    </row>
    <row r="143" spans="1:5" ht="12.75">
      <c r="A143" s="36" t="s">
        <v>51</v>
      </c>
      <c r="E143" s="37" t="s">
        <v>62</v>
      </c>
    </row>
    <row r="144" spans="1:5" ht="12.75">
      <c r="A144" t="s">
        <v>53</v>
      </c>
      <c r="E144" s="35" t="s">
        <v>195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2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0+O8+O13+O66+O83+O100+O153+O162+O191+O196</f>
      </c>
      <c t="s">
        <v>21</v>
      </c>
    </row>
    <row r="3" spans="1:16" ht="15" customHeight="1">
      <c r="A3" t="s">
        <v>11</v>
      </c>
      <c s="12" t="s">
        <v>13</v>
      </c>
      <c s="13" t="s">
        <v>14</v>
      </c>
      <c s="1"/>
      <c s="14" t="s">
        <v>15</v>
      </c>
      <c s="1"/>
      <c s="9"/>
      <c s="8" t="s">
        <v>1962</v>
      </c>
      <c s="38">
        <f>0+I8+I13+I66+I83+I100+I153+I162+I191+I196</f>
      </c>
      <c r="O3" t="s">
        <v>18</v>
      </c>
      <c t="s">
        <v>22</v>
      </c>
    </row>
    <row r="4" spans="1:16" ht="15" customHeight="1">
      <c r="A4" t="s">
        <v>16</v>
      </c>
      <c s="16" t="s">
        <v>17</v>
      </c>
      <c s="17" t="s">
        <v>1962</v>
      </c>
      <c s="6"/>
      <c s="18" t="s">
        <v>1963</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f>
      </c>
      <c>
        <f>0+O9</f>
      </c>
    </row>
    <row r="9" spans="1:16" ht="12.75">
      <c r="A9" s="25" t="s">
        <v>44</v>
      </c>
      <c s="29" t="s">
        <v>28</v>
      </c>
      <c s="29" t="s">
        <v>1964</v>
      </c>
      <c s="25" t="s">
        <v>46</v>
      </c>
      <c s="30" t="s">
        <v>1965</v>
      </c>
      <c s="31" t="s">
        <v>300</v>
      </c>
      <c s="32">
        <v>7089.09</v>
      </c>
      <c s="33">
        <v>0</v>
      </c>
      <c s="33">
        <f>ROUND(ROUND(H9,2)*ROUND(G9,3),2)</f>
      </c>
      <c r="O9">
        <f>(I9*21)/100</f>
      </c>
      <c t="s">
        <v>22</v>
      </c>
    </row>
    <row r="10" spans="1:5" ht="12.75">
      <c r="A10" s="34" t="s">
        <v>49</v>
      </c>
      <c r="E10" s="35" t="s">
        <v>46</v>
      </c>
    </row>
    <row r="11" spans="1:5" ht="114.75">
      <c r="A11" s="36" t="s">
        <v>51</v>
      </c>
      <c r="E11" s="37" t="s">
        <v>1966</v>
      </c>
    </row>
    <row r="12" spans="1:5" ht="25.5">
      <c r="A12" t="s">
        <v>53</v>
      </c>
      <c r="E12" s="35" t="s">
        <v>512</v>
      </c>
    </row>
    <row r="13" spans="1:18" ht="12.75" customHeight="1">
      <c r="A13" s="6" t="s">
        <v>42</v>
      </c>
      <c s="6"/>
      <c s="40" t="s">
        <v>28</v>
      </c>
      <c s="6"/>
      <c s="27" t="s">
        <v>198</v>
      </c>
      <c s="6"/>
      <c s="6"/>
      <c s="6"/>
      <c s="41">
        <f>0+Q13</f>
      </c>
      <c r="O13">
        <f>0+R13</f>
      </c>
      <c r="Q13">
        <f>0+I14+I18+I22+I26+I30+I34+I38+I42+I46+I50+I54+I58+I62</f>
      </c>
      <c>
        <f>0+O14+O18+O22+O26+O30+O34+O38+O42+O46+O50+O54+O58+O62</f>
      </c>
    </row>
    <row r="14" spans="1:16" ht="12.75">
      <c r="A14" s="25" t="s">
        <v>44</v>
      </c>
      <c s="29" t="s">
        <v>22</v>
      </c>
      <c s="29" t="s">
        <v>1967</v>
      </c>
      <c s="25" t="s">
        <v>46</v>
      </c>
      <c s="30" t="s">
        <v>1968</v>
      </c>
      <c s="31" t="s">
        <v>164</v>
      </c>
      <c s="32">
        <v>1008</v>
      </c>
      <c s="33">
        <v>0</v>
      </c>
      <c s="33">
        <f>ROUND(ROUND(H14,2)*ROUND(G14,3),2)</f>
      </c>
      <c r="O14">
        <f>(I14*21)/100</f>
      </c>
      <c t="s">
        <v>22</v>
      </c>
    </row>
    <row r="15" spans="1:5" ht="12.75">
      <c r="A15" s="34" t="s">
        <v>49</v>
      </c>
      <c r="E15" s="35" t="s">
        <v>46</v>
      </c>
    </row>
    <row r="16" spans="1:5" ht="76.5">
      <c r="A16" s="36" t="s">
        <v>51</v>
      </c>
      <c r="E16" s="37" t="s">
        <v>1969</v>
      </c>
    </row>
    <row r="17" spans="1:5" ht="38.25">
      <c r="A17" t="s">
        <v>53</v>
      </c>
      <c r="E17" s="35" t="s">
        <v>1648</v>
      </c>
    </row>
    <row r="18" spans="1:16" ht="12.75">
      <c r="A18" s="25" t="s">
        <v>44</v>
      </c>
      <c s="29" t="s">
        <v>21</v>
      </c>
      <c s="29" t="s">
        <v>1970</v>
      </c>
      <c s="25" t="s">
        <v>46</v>
      </c>
      <c s="30" t="s">
        <v>1971</v>
      </c>
      <c s="31" t="s">
        <v>256</v>
      </c>
      <c s="32">
        <v>636.42</v>
      </c>
      <c s="33">
        <v>0</v>
      </c>
      <c s="33">
        <f>ROUND(ROUND(H18,2)*ROUND(G18,3),2)</f>
      </c>
      <c r="O18">
        <f>(I18*21)/100</f>
      </c>
      <c t="s">
        <v>22</v>
      </c>
    </row>
    <row r="19" spans="1:5" ht="12.75">
      <c r="A19" s="34" t="s">
        <v>49</v>
      </c>
      <c r="E19" s="35" t="s">
        <v>46</v>
      </c>
    </row>
    <row r="20" spans="1:5" ht="114.75">
      <c r="A20" s="36" t="s">
        <v>51</v>
      </c>
      <c r="E20" s="37" t="s">
        <v>1972</v>
      </c>
    </row>
    <row r="21" spans="1:5" ht="306">
      <c r="A21" t="s">
        <v>53</v>
      </c>
      <c r="E21" s="35" t="s">
        <v>268</v>
      </c>
    </row>
    <row r="22" spans="1:16" ht="12.75">
      <c r="A22" s="25" t="s">
        <v>44</v>
      </c>
      <c s="29" t="s">
        <v>32</v>
      </c>
      <c s="29" t="s">
        <v>567</v>
      </c>
      <c s="25" t="s">
        <v>46</v>
      </c>
      <c s="30" t="s">
        <v>568</v>
      </c>
      <c s="31" t="s">
        <v>256</v>
      </c>
      <c s="32">
        <v>3941.833</v>
      </c>
      <c s="33">
        <v>0</v>
      </c>
      <c s="33">
        <f>ROUND(ROUND(H22,2)*ROUND(G22,3),2)</f>
      </c>
      <c r="O22">
        <f>(I22*21)/100</f>
      </c>
      <c t="s">
        <v>22</v>
      </c>
    </row>
    <row r="23" spans="1:5" ht="12.75">
      <c r="A23" s="34" t="s">
        <v>49</v>
      </c>
      <c r="E23" s="35" t="s">
        <v>46</v>
      </c>
    </row>
    <row r="24" spans="1:5" ht="191.25">
      <c r="A24" s="36" t="s">
        <v>51</v>
      </c>
      <c r="E24" s="37" t="s">
        <v>1973</v>
      </c>
    </row>
    <row r="25" spans="1:5" ht="318.75">
      <c r="A25" t="s">
        <v>53</v>
      </c>
      <c r="E25" s="35" t="s">
        <v>571</v>
      </c>
    </row>
    <row r="26" spans="1:16" ht="12.75">
      <c r="A26" s="25" t="s">
        <v>44</v>
      </c>
      <c s="29" t="s">
        <v>34</v>
      </c>
      <c s="29" t="s">
        <v>572</v>
      </c>
      <c s="25" t="s">
        <v>46</v>
      </c>
      <c s="30" t="s">
        <v>573</v>
      </c>
      <c s="31" t="s">
        <v>256</v>
      </c>
      <c s="32">
        <v>45.667</v>
      </c>
      <c s="33">
        <v>0</v>
      </c>
      <c s="33">
        <f>ROUND(ROUND(H26,2)*ROUND(G26,3),2)</f>
      </c>
      <c r="O26">
        <f>(I26*21)/100</f>
      </c>
      <c t="s">
        <v>22</v>
      </c>
    </row>
    <row r="27" spans="1:5" ht="12.75">
      <c r="A27" s="34" t="s">
        <v>49</v>
      </c>
      <c r="E27" s="35" t="s">
        <v>46</v>
      </c>
    </row>
    <row r="28" spans="1:5" ht="114.75">
      <c r="A28" s="36" t="s">
        <v>51</v>
      </c>
      <c r="E28" s="37" t="s">
        <v>1974</v>
      </c>
    </row>
    <row r="29" spans="1:5" ht="318.75">
      <c r="A29" t="s">
        <v>53</v>
      </c>
      <c r="E29" s="35" t="s">
        <v>571</v>
      </c>
    </row>
    <row r="30" spans="1:16" ht="12.75">
      <c r="A30" s="25" t="s">
        <v>44</v>
      </c>
      <c s="29" t="s">
        <v>36</v>
      </c>
      <c s="29" t="s">
        <v>277</v>
      </c>
      <c s="25" t="s">
        <v>46</v>
      </c>
      <c s="30" t="s">
        <v>278</v>
      </c>
      <c s="31" t="s">
        <v>256</v>
      </c>
      <c s="32">
        <v>4367.5</v>
      </c>
      <c s="33">
        <v>0</v>
      </c>
      <c s="33">
        <f>ROUND(ROUND(H30,2)*ROUND(G30,3),2)</f>
      </c>
      <c r="O30">
        <f>(I30*21)/100</f>
      </c>
      <c t="s">
        <v>22</v>
      </c>
    </row>
    <row r="31" spans="1:5" ht="12.75">
      <c r="A31" s="34" t="s">
        <v>49</v>
      </c>
      <c r="E31" s="35" t="s">
        <v>46</v>
      </c>
    </row>
    <row r="32" spans="1:5" ht="63.75">
      <c r="A32" s="36" t="s">
        <v>51</v>
      </c>
      <c r="E32" s="37" t="s">
        <v>1975</v>
      </c>
    </row>
    <row r="33" spans="1:5" ht="191.25">
      <c r="A33" t="s">
        <v>53</v>
      </c>
      <c r="E33" s="35" t="s">
        <v>281</v>
      </c>
    </row>
    <row r="34" spans="1:16" ht="12.75">
      <c r="A34" s="25" t="s">
        <v>44</v>
      </c>
      <c s="29" t="s">
        <v>73</v>
      </c>
      <c s="29" t="s">
        <v>358</v>
      </c>
      <c s="25" t="s">
        <v>46</v>
      </c>
      <c s="30" t="s">
        <v>359</v>
      </c>
      <c s="31" t="s">
        <v>256</v>
      </c>
      <c s="32">
        <v>462.031</v>
      </c>
      <c s="33">
        <v>0</v>
      </c>
      <c s="33">
        <f>ROUND(ROUND(H34,2)*ROUND(G34,3),2)</f>
      </c>
      <c r="O34">
        <f>(I34*21)/100</f>
      </c>
      <c t="s">
        <v>22</v>
      </c>
    </row>
    <row r="35" spans="1:5" ht="12.75">
      <c r="A35" s="34" t="s">
        <v>49</v>
      </c>
      <c r="E35" s="35" t="s">
        <v>46</v>
      </c>
    </row>
    <row r="36" spans="1:5" ht="140.25">
      <c r="A36" s="36" t="s">
        <v>51</v>
      </c>
      <c r="E36" s="37" t="s">
        <v>1976</v>
      </c>
    </row>
    <row r="37" spans="1:5" ht="229.5">
      <c r="A37" t="s">
        <v>53</v>
      </c>
      <c r="E37" s="35" t="s">
        <v>362</v>
      </c>
    </row>
    <row r="38" spans="1:16" ht="12.75">
      <c r="A38" s="25" t="s">
        <v>44</v>
      </c>
      <c s="29" t="s">
        <v>77</v>
      </c>
      <c s="29" t="s">
        <v>1377</v>
      </c>
      <c s="25" t="s">
        <v>46</v>
      </c>
      <c s="30" t="s">
        <v>1378</v>
      </c>
      <c s="31" t="s">
        <v>256</v>
      </c>
      <c s="32">
        <v>569.563</v>
      </c>
      <c s="33">
        <v>0</v>
      </c>
      <c s="33">
        <f>ROUND(ROUND(H38,2)*ROUND(G38,3),2)</f>
      </c>
      <c r="O38">
        <f>(I38*21)/100</f>
      </c>
      <c t="s">
        <v>22</v>
      </c>
    </row>
    <row r="39" spans="1:5" ht="12.75">
      <c r="A39" s="34" t="s">
        <v>49</v>
      </c>
      <c r="E39" s="35" t="s">
        <v>46</v>
      </c>
    </row>
    <row r="40" spans="1:5" ht="127.5">
      <c r="A40" s="36" t="s">
        <v>51</v>
      </c>
      <c r="E40" s="37" t="s">
        <v>1977</v>
      </c>
    </row>
    <row r="41" spans="1:5" ht="229.5">
      <c r="A41" t="s">
        <v>53</v>
      </c>
      <c r="E41" s="35" t="s">
        <v>1380</v>
      </c>
    </row>
    <row r="42" spans="1:16" ht="12.75">
      <c r="A42" s="25" t="s">
        <v>44</v>
      </c>
      <c s="29" t="s">
        <v>39</v>
      </c>
      <c s="29" t="s">
        <v>363</v>
      </c>
      <c s="25" t="s">
        <v>46</v>
      </c>
      <c s="30" t="s">
        <v>364</v>
      </c>
      <c s="31" t="s">
        <v>173</v>
      </c>
      <c s="32">
        <v>1346.5</v>
      </c>
      <c s="33">
        <v>0</v>
      </c>
      <c s="33">
        <f>ROUND(ROUND(H42,2)*ROUND(G42,3),2)</f>
      </c>
      <c r="O42">
        <f>(I42*21)/100</f>
      </c>
      <c t="s">
        <v>22</v>
      </c>
    </row>
    <row r="43" spans="1:5" ht="12.75">
      <c r="A43" s="34" t="s">
        <v>49</v>
      </c>
      <c r="E43" s="35" t="s">
        <v>46</v>
      </c>
    </row>
    <row r="44" spans="1:5" ht="76.5">
      <c r="A44" s="36" t="s">
        <v>51</v>
      </c>
      <c r="E44" s="37" t="s">
        <v>1978</v>
      </c>
    </row>
    <row r="45" spans="1:5" ht="25.5">
      <c r="A45" t="s">
        <v>53</v>
      </c>
      <c r="E45" s="35" t="s">
        <v>367</v>
      </c>
    </row>
    <row r="46" spans="1:16" ht="12.75">
      <c r="A46" s="25" t="s">
        <v>44</v>
      </c>
      <c s="29" t="s">
        <v>41</v>
      </c>
      <c s="29" t="s">
        <v>1668</v>
      </c>
      <c s="25" t="s">
        <v>46</v>
      </c>
      <c s="30" t="s">
        <v>1669</v>
      </c>
      <c s="31" t="s">
        <v>173</v>
      </c>
      <c s="32">
        <v>1106.16</v>
      </c>
      <c s="33">
        <v>0</v>
      </c>
      <c s="33">
        <f>ROUND(ROUND(H46,2)*ROUND(G46,3),2)</f>
      </c>
      <c r="O46">
        <f>(I46*21)/100</f>
      </c>
      <c t="s">
        <v>22</v>
      </c>
    </row>
    <row r="47" spans="1:5" ht="12.75">
      <c r="A47" s="34" t="s">
        <v>49</v>
      </c>
      <c r="E47" s="35" t="s">
        <v>46</v>
      </c>
    </row>
    <row r="48" spans="1:5" ht="76.5">
      <c r="A48" s="36" t="s">
        <v>51</v>
      </c>
      <c r="E48" s="37" t="s">
        <v>1979</v>
      </c>
    </row>
    <row r="49" spans="1:5" ht="12.75">
      <c r="A49" t="s">
        <v>53</v>
      </c>
      <c r="E49" s="35" t="s">
        <v>1671</v>
      </c>
    </row>
    <row r="50" spans="1:16" ht="12.75">
      <c r="A50" s="25" t="s">
        <v>44</v>
      </c>
      <c s="29" t="s">
        <v>88</v>
      </c>
      <c s="29" t="s">
        <v>368</v>
      </c>
      <c s="25" t="s">
        <v>46</v>
      </c>
      <c s="30" t="s">
        <v>369</v>
      </c>
      <c s="31" t="s">
        <v>173</v>
      </c>
      <c s="32">
        <v>804</v>
      </c>
      <c s="33">
        <v>0</v>
      </c>
      <c s="33">
        <f>ROUND(ROUND(H50,2)*ROUND(G50,3),2)</f>
      </c>
      <c r="O50">
        <f>(I50*21)/100</f>
      </c>
      <c t="s">
        <v>22</v>
      </c>
    </row>
    <row r="51" spans="1:5" ht="12.75">
      <c r="A51" s="34" t="s">
        <v>49</v>
      </c>
      <c r="E51" s="35" t="s">
        <v>46</v>
      </c>
    </row>
    <row r="52" spans="1:5" ht="12.75">
      <c r="A52" s="36" t="s">
        <v>51</v>
      </c>
      <c r="E52" s="37" t="s">
        <v>1980</v>
      </c>
    </row>
    <row r="53" spans="1:5" ht="38.25">
      <c r="A53" t="s">
        <v>53</v>
      </c>
      <c r="E53" s="35" t="s">
        <v>285</v>
      </c>
    </row>
    <row r="54" spans="1:16" ht="12.75">
      <c r="A54" s="25" t="s">
        <v>44</v>
      </c>
      <c s="29" t="s">
        <v>92</v>
      </c>
      <c s="29" t="s">
        <v>1673</v>
      </c>
      <c s="25" t="s">
        <v>46</v>
      </c>
      <c s="30" t="s">
        <v>1674</v>
      </c>
      <c s="31" t="s">
        <v>173</v>
      </c>
      <c s="32">
        <v>69.36</v>
      </c>
      <c s="33">
        <v>0</v>
      </c>
      <c s="33">
        <f>ROUND(ROUND(H54,2)*ROUND(G54,3),2)</f>
      </c>
      <c r="O54">
        <f>(I54*21)/100</f>
      </c>
      <c t="s">
        <v>22</v>
      </c>
    </row>
    <row r="55" spans="1:5" ht="12.75">
      <c r="A55" s="34" t="s">
        <v>49</v>
      </c>
      <c r="E55" s="35" t="s">
        <v>46</v>
      </c>
    </row>
    <row r="56" spans="1:5" ht="12.75">
      <c r="A56" s="36" t="s">
        <v>51</v>
      </c>
      <c r="E56" s="37" t="s">
        <v>1981</v>
      </c>
    </row>
    <row r="57" spans="1:5" ht="38.25">
      <c r="A57" t="s">
        <v>53</v>
      </c>
      <c r="E57" s="35" t="s">
        <v>285</v>
      </c>
    </row>
    <row r="58" spans="1:16" ht="12.75">
      <c r="A58" s="25" t="s">
        <v>44</v>
      </c>
      <c s="29" t="s">
        <v>97</v>
      </c>
      <c s="29" t="s">
        <v>623</v>
      </c>
      <c s="25" t="s">
        <v>46</v>
      </c>
      <c s="30" t="s">
        <v>624</v>
      </c>
      <c s="31" t="s">
        <v>173</v>
      </c>
      <c s="32">
        <v>217.5</v>
      </c>
      <c s="33">
        <v>0</v>
      </c>
      <c s="33">
        <f>ROUND(ROUND(H58,2)*ROUND(G58,3),2)</f>
      </c>
      <c r="O58">
        <f>(I58*21)/100</f>
      </c>
      <c t="s">
        <v>22</v>
      </c>
    </row>
    <row r="59" spans="1:5" ht="12.75">
      <c r="A59" s="34" t="s">
        <v>49</v>
      </c>
      <c r="E59" s="35" t="s">
        <v>46</v>
      </c>
    </row>
    <row r="60" spans="1:5" ht="12.75">
      <c r="A60" s="36" t="s">
        <v>51</v>
      </c>
      <c r="E60" s="37" t="s">
        <v>1982</v>
      </c>
    </row>
    <row r="61" spans="1:5" ht="38.25">
      <c r="A61" t="s">
        <v>53</v>
      </c>
      <c r="E61" s="35" t="s">
        <v>289</v>
      </c>
    </row>
    <row r="62" spans="1:16" ht="12.75">
      <c r="A62" s="25" t="s">
        <v>44</v>
      </c>
      <c s="29" t="s">
        <v>102</v>
      </c>
      <c s="29" t="s">
        <v>1676</v>
      </c>
      <c s="25" t="s">
        <v>46</v>
      </c>
      <c s="30" t="s">
        <v>1677</v>
      </c>
      <c s="31" t="s">
        <v>173</v>
      </c>
      <c s="32">
        <v>15.3</v>
      </c>
      <c s="33">
        <v>0</v>
      </c>
      <c s="33">
        <f>ROUND(ROUND(H62,2)*ROUND(G62,3),2)</f>
      </c>
      <c r="O62">
        <f>(I62*21)/100</f>
      </c>
      <c t="s">
        <v>22</v>
      </c>
    </row>
    <row r="63" spans="1:5" ht="12.75">
      <c r="A63" s="34" t="s">
        <v>49</v>
      </c>
      <c r="E63" s="35" t="s">
        <v>46</v>
      </c>
    </row>
    <row r="64" spans="1:5" ht="12.75">
      <c r="A64" s="36" t="s">
        <v>51</v>
      </c>
      <c r="E64" s="37" t="s">
        <v>1983</v>
      </c>
    </row>
    <row r="65" spans="1:5" ht="38.25">
      <c r="A65" t="s">
        <v>53</v>
      </c>
      <c r="E65" s="35" t="s">
        <v>289</v>
      </c>
    </row>
    <row r="66" spans="1:18" ht="12.75" customHeight="1">
      <c r="A66" s="6" t="s">
        <v>42</v>
      </c>
      <c s="6"/>
      <c s="40" t="s">
        <v>22</v>
      </c>
      <c s="6"/>
      <c s="27" t="s">
        <v>372</v>
      </c>
      <c s="6"/>
      <c s="6"/>
      <c s="6"/>
      <c s="41">
        <f>0+Q66</f>
      </c>
      <c r="O66">
        <f>0+R66</f>
      </c>
      <c r="Q66">
        <f>0+I67+I71+I75+I79</f>
      </c>
      <c>
        <f>0+O67+O71+O75+O79</f>
      </c>
    </row>
    <row r="67" spans="1:16" ht="12.75">
      <c r="A67" s="25" t="s">
        <v>44</v>
      </c>
      <c s="29" t="s">
        <v>107</v>
      </c>
      <c s="29" t="s">
        <v>1683</v>
      </c>
      <c s="25" t="s">
        <v>46</v>
      </c>
      <c s="30" t="s">
        <v>1684</v>
      </c>
      <c s="31" t="s">
        <v>173</v>
      </c>
      <c s="32">
        <v>2007.7</v>
      </c>
      <c s="33">
        <v>0</v>
      </c>
      <c s="33">
        <f>ROUND(ROUND(H67,2)*ROUND(G67,3),2)</f>
      </c>
      <c r="O67">
        <f>(I67*21)/100</f>
      </c>
      <c t="s">
        <v>22</v>
      </c>
    </row>
    <row r="68" spans="1:5" ht="12.75">
      <c r="A68" s="34" t="s">
        <v>49</v>
      </c>
      <c r="E68" s="35" t="s">
        <v>46</v>
      </c>
    </row>
    <row r="69" spans="1:5" ht="102">
      <c r="A69" s="36" t="s">
        <v>51</v>
      </c>
      <c r="E69" s="37" t="s">
        <v>1984</v>
      </c>
    </row>
    <row r="70" spans="1:5" ht="102">
      <c r="A70" t="s">
        <v>53</v>
      </c>
      <c r="E70" s="35" t="s">
        <v>377</v>
      </c>
    </row>
    <row r="71" spans="1:16" ht="12.75">
      <c r="A71" s="25" t="s">
        <v>44</v>
      </c>
      <c s="29" t="s">
        <v>112</v>
      </c>
      <c s="29" t="s">
        <v>1721</v>
      </c>
      <c s="25" t="s">
        <v>46</v>
      </c>
      <c s="30" t="s">
        <v>1722</v>
      </c>
      <c s="31" t="s">
        <v>256</v>
      </c>
      <c s="32">
        <v>304.375</v>
      </c>
      <c s="33">
        <v>0</v>
      </c>
      <c s="33">
        <f>ROUND(ROUND(H71,2)*ROUND(G71,3),2)</f>
      </c>
      <c r="O71">
        <f>(I71*21)/100</f>
      </c>
      <c t="s">
        <v>22</v>
      </c>
    </row>
    <row r="72" spans="1:5" ht="12.75">
      <c r="A72" s="34" t="s">
        <v>49</v>
      </c>
      <c r="E72" s="35" t="s">
        <v>46</v>
      </c>
    </row>
    <row r="73" spans="1:5" ht="89.25">
      <c r="A73" s="36" t="s">
        <v>51</v>
      </c>
      <c r="E73" s="37" t="s">
        <v>1985</v>
      </c>
    </row>
    <row r="74" spans="1:5" ht="369.75">
      <c r="A74" t="s">
        <v>53</v>
      </c>
      <c r="E74" s="35" t="s">
        <v>1724</v>
      </c>
    </row>
    <row r="75" spans="1:16" ht="12.75">
      <c r="A75" s="25" t="s">
        <v>44</v>
      </c>
      <c s="29" t="s">
        <v>116</v>
      </c>
      <c s="29" t="s">
        <v>1726</v>
      </c>
      <c s="25" t="s">
        <v>46</v>
      </c>
      <c s="30" t="s">
        <v>1727</v>
      </c>
      <c s="31" t="s">
        <v>300</v>
      </c>
      <c s="32">
        <v>50.226</v>
      </c>
      <c s="33">
        <v>0</v>
      </c>
      <c s="33">
        <f>ROUND(ROUND(H75,2)*ROUND(G75,3),2)</f>
      </c>
      <c r="O75">
        <f>(I75*21)/100</f>
      </c>
      <c t="s">
        <v>22</v>
      </c>
    </row>
    <row r="76" spans="1:5" ht="12.75">
      <c r="A76" s="34" t="s">
        <v>49</v>
      </c>
      <c r="E76" s="35" t="s">
        <v>46</v>
      </c>
    </row>
    <row r="77" spans="1:5" ht="25.5">
      <c r="A77" s="36" t="s">
        <v>51</v>
      </c>
      <c r="E77" s="37" t="s">
        <v>1986</v>
      </c>
    </row>
    <row r="78" spans="1:5" ht="267.75">
      <c r="A78" t="s">
        <v>53</v>
      </c>
      <c r="E78" s="35" t="s">
        <v>1729</v>
      </c>
    </row>
    <row r="79" spans="1:16" ht="12.75">
      <c r="A79" s="25" t="s">
        <v>44</v>
      </c>
      <c s="29" t="s">
        <v>121</v>
      </c>
      <c s="29" t="s">
        <v>1739</v>
      </c>
      <c s="25" t="s">
        <v>46</v>
      </c>
      <c s="30" t="s">
        <v>1740</v>
      </c>
      <c s="31" t="s">
        <v>173</v>
      </c>
      <c s="32">
        <v>625.1</v>
      </c>
      <c s="33">
        <v>0</v>
      </c>
      <c s="33">
        <f>ROUND(ROUND(H79,2)*ROUND(G79,3),2)</f>
      </c>
      <c r="O79">
        <f>(I79*21)/100</f>
      </c>
      <c t="s">
        <v>22</v>
      </c>
    </row>
    <row r="80" spans="1:5" ht="12.75">
      <c r="A80" s="34" t="s">
        <v>49</v>
      </c>
      <c r="E80" s="35" t="s">
        <v>46</v>
      </c>
    </row>
    <row r="81" spans="1:5" ht="25.5">
      <c r="A81" s="36" t="s">
        <v>51</v>
      </c>
      <c r="E81" s="37" t="s">
        <v>1987</v>
      </c>
    </row>
    <row r="82" spans="1:5" ht="102">
      <c r="A82" t="s">
        <v>53</v>
      </c>
      <c r="E82" s="35" t="s">
        <v>1742</v>
      </c>
    </row>
    <row r="83" spans="1:18" ht="12.75" customHeight="1">
      <c r="A83" s="6" t="s">
        <v>42</v>
      </c>
      <c s="6"/>
      <c s="40" t="s">
        <v>21</v>
      </c>
      <c s="6"/>
      <c s="27" t="s">
        <v>685</v>
      </c>
      <c s="6"/>
      <c s="6"/>
      <c s="6"/>
      <c s="41">
        <f>0+Q83</f>
      </c>
      <c r="O83">
        <f>0+R83</f>
      </c>
      <c r="Q83">
        <f>0+I84+I88+I92+I96</f>
      </c>
      <c>
        <f>0+O84+O88+O92+O96</f>
      </c>
    </row>
    <row r="84" spans="1:16" ht="12.75">
      <c r="A84" s="25" t="s">
        <v>44</v>
      </c>
      <c s="29" t="s">
        <v>123</v>
      </c>
      <c s="29" t="s">
        <v>1748</v>
      </c>
      <c s="25" t="s">
        <v>83</v>
      </c>
      <c s="30" t="s">
        <v>1749</v>
      </c>
      <c s="31" t="s">
        <v>256</v>
      </c>
      <c s="32">
        <v>4.446</v>
      </c>
      <c s="33">
        <v>0</v>
      </c>
      <c s="33">
        <f>ROUND(ROUND(H84,2)*ROUND(G84,3),2)</f>
      </c>
      <c r="O84">
        <f>(I84*21)/100</f>
      </c>
      <c t="s">
        <v>22</v>
      </c>
    </row>
    <row r="85" spans="1:5" ht="12.75">
      <c r="A85" s="34" t="s">
        <v>49</v>
      </c>
      <c r="E85" s="35" t="s">
        <v>46</v>
      </c>
    </row>
    <row r="86" spans="1:5" ht="25.5">
      <c r="A86" s="36" t="s">
        <v>51</v>
      </c>
      <c r="E86" s="37" t="s">
        <v>1988</v>
      </c>
    </row>
    <row r="87" spans="1:5" ht="382.5">
      <c r="A87" t="s">
        <v>53</v>
      </c>
      <c r="E87" s="35" t="s">
        <v>1751</v>
      </c>
    </row>
    <row r="88" spans="1:16" ht="12.75">
      <c r="A88" s="25" t="s">
        <v>44</v>
      </c>
      <c s="29" t="s">
        <v>129</v>
      </c>
      <c s="29" t="s">
        <v>1752</v>
      </c>
      <c s="25" t="s">
        <v>83</v>
      </c>
      <c s="30" t="s">
        <v>1753</v>
      </c>
      <c s="31" t="s">
        <v>300</v>
      </c>
      <c s="32">
        <v>0.645</v>
      </c>
      <c s="33">
        <v>0</v>
      </c>
      <c s="33">
        <f>ROUND(ROUND(H88,2)*ROUND(G88,3),2)</f>
      </c>
      <c r="O88">
        <f>(I88*21)/100</f>
      </c>
      <c t="s">
        <v>22</v>
      </c>
    </row>
    <row r="89" spans="1:5" ht="12.75">
      <c r="A89" s="34" t="s">
        <v>49</v>
      </c>
      <c r="E89" s="35" t="s">
        <v>46</v>
      </c>
    </row>
    <row r="90" spans="1:5" ht="25.5">
      <c r="A90" s="36" t="s">
        <v>51</v>
      </c>
      <c r="E90" s="37" t="s">
        <v>1989</v>
      </c>
    </row>
    <row r="91" spans="1:5" ht="242.25">
      <c r="A91" t="s">
        <v>53</v>
      </c>
      <c r="E91" s="35" t="s">
        <v>1755</v>
      </c>
    </row>
    <row r="92" spans="1:16" ht="12.75">
      <c r="A92" s="25" t="s">
        <v>44</v>
      </c>
      <c s="29" t="s">
        <v>133</v>
      </c>
      <c s="29" t="s">
        <v>1756</v>
      </c>
      <c s="25" t="s">
        <v>83</v>
      </c>
      <c s="30" t="s">
        <v>1757</v>
      </c>
      <c s="31" t="s">
        <v>256</v>
      </c>
      <c s="32">
        <v>395.131</v>
      </c>
      <c s="33">
        <v>0</v>
      </c>
      <c s="33">
        <f>ROUND(ROUND(H92,2)*ROUND(G92,3),2)</f>
      </c>
      <c r="O92">
        <f>(I92*21)/100</f>
      </c>
      <c t="s">
        <v>22</v>
      </c>
    </row>
    <row r="93" spans="1:5" ht="12.75">
      <c r="A93" s="34" t="s">
        <v>49</v>
      </c>
      <c r="E93" s="35" t="s">
        <v>46</v>
      </c>
    </row>
    <row r="94" spans="1:5" ht="102">
      <c r="A94" s="36" t="s">
        <v>51</v>
      </c>
      <c r="E94" s="37" t="s">
        <v>1990</v>
      </c>
    </row>
    <row r="95" spans="1:5" ht="369.75">
      <c r="A95" t="s">
        <v>53</v>
      </c>
      <c r="E95" s="35" t="s">
        <v>704</v>
      </c>
    </row>
    <row r="96" spans="1:16" ht="12.75">
      <c r="A96" s="25" t="s">
        <v>44</v>
      </c>
      <c s="29" t="s">
        <v>135</v>
      </c>
      <c s="29" t="s">
        <v>1762</v>
      </c>
      <c s="25" t="s">
        <v>83</v>
      </c>
      <c s="30" t="s">
        <v>1763</v>
      </c>
      <c s="31" t="s">
        <v>300</v>
      </c>
      <c s="32">
        <v>71.34</v>
      </c>
      <c s="33">
        <v>0</v>
      </c>
      <c s="33">
        <f>ROUND(ROUND(H96,2)*ROUND(G96,3),2)</f>
      </c>
      <c r="O96">
        <f>(I96*21)/100</f>
      </c>
      <c t="s">
        <v>22</v>
      </c>
    </row>
    <row r="97" spans="1:5" ht="12.75">
      <c r="A97" s="34" t="s">
        <v>49</v>
      </c>
      <c r="E97" s="35" t="s">
        <v>46</v>
      </c>
    </row>
    <row r="98" spans="1:5" ht="63.75">
      <c r="A98" s="36" t="s">
        <v>51</v>
      </c>
      <c r="E98" s="37" t="s">
        <v>1991</v>
      </c>
    </row>
    <row r="99" spans="1:5" ht="267.75">
      <c r="A99" t="s">
        <v>53</v>
      </c>
      <c r="E99" s="35" t="s">
        <v>1729</v>
      </c>
    </row>
    <row r="100" spans="1:18" ht="12.75" customHeight="1">
      <c r="A100" s="6" t="s">
        <v>42</v>
      </c>
      <c s="6"/>
      <c s="40" t="s">
        <v>32</v>
      </c>
      <c s="6"/>
      <c s="27" t="s">
        <v>698</v>
      </c>
      <c s="6"/>
      <c s="6"/>
      <c s="6"/>
      <c s="41">
        <f>0+Q100</f>
      </c>
      <c r="O100">
        <f>0+R100</f>
      </c>
      <c r="Q100">
        <f>0+I101+I105+I109+I113+I117+I121+I125+I129+I133+I137+I141+I145+I149</f>
      </c>
      <c>
        <f>0+O101+O105+O109+O113+O117+O121+O125+O129+O133+O137+O141+O145+O149</f>
      </c>
    </row>
    <row r="101" spans="1:16" ht="12.75">
      <c r="A101" s="25" t="s">
        <v>44</v>
      </c>
      <c s="29" t="s">
        <v>139</v>
      </c>
      <c s="29" t="s">
        <v>1992</v>
      </c>
      <c s="25" t="s">
        <v>83</v>
      </c>
      <c s="30" t="s">
        <v>1993</v>
      </c>
      <c s="31" t="s">
        <v>256</v>
      </c>
      <c s="32">
        <v>112.725</v>
      </c>
      <c s="33">
        <v>0</v>
      </c>
      <c s="33">
        <f>ROUND(ROUND(H101,2)*ROUND(G101,3),2)</f>
      </c>
      <c r="O101">
        <f>(I101*21)/100</f>
      </c>
      <c t="s">
        <v>22</v>
      </c>
    </row>
    <row r="102" spans="1:5" ht="12.75">
      <c r="A102" s="34" t="s">
        <v>49</v>
      </c>
      <c r="E102" s="35" t="s">
        <v>46</v>
      </c>
    </row>
    <row r="103" spans="1:5" ht="38.25">
      <c r="A103" s="36" t="s">
        <v>51</v>
      </c>
      <c r="E103" s="37" t="s">
        <v>1994</v>
      </c>
    </row>
    <row r="104" spans="1:5" ht="369.75">
      <c r="A104" t="s">
        <v>53</v>
      </c>
      <c r="E104" s="35" t="s">
        <v>704</v>
      </c>
    </row>
    <row r="105" spans="1:16" ht="12.75">
      <c r="A105" s="25" t="s">
        <v>44</v>
      </c>
      <c s="29" t="s">
        <v>143</v>
      </c>
      <c s="29" t="s">
        <v>1995</v>
      </c>
      <c s="25" t="s">
        <v>83</v>
      </c>
      <c s="30" t="s">
        <v>1996</v>
      </c>
      <c s="31" t="s">
        <v>300</v>
      </c>
      <c s="32">
        <v>22.544</v>
      </c>
      <c s="33">
        <v>0</v>
      </c>
      <c s="33">
        <f>ROUND(ROUND(H105,2)*ROUND(G105,3),2)</f>
      </c>
      <c r="O105">
        <f>(I105*21)/100</f>
      </c>
      <c t="s">
        <v>22</v>
      </c>
    </row>
    <row r="106" spans="1:5" ht="12.75">
      <c r="A106" s="34" t="s">
        <v>49</v>
      </c>
      <c r="E106" s="35" t="s">
        <v>46</v>
      </c>
    </row>
    <row r="107" spans="1:5" ht="25.5">
      <c r="A107" s="36" t="s">
        <v>51</v>
      </c>
      <c r="E107" s="37" t="s">
        <v>1997</v>
      </c>
    </row>
    <row r="108" spans="1:5" ht="267.75">
      <c r="A108" t="s">
        <v>53</v>
      </c>
      <c r="E108" s="35" t="s">
        <v>1998</v>
      </c>
    </row>
    <row r="109" spans="1:16" ht="12.75">
      <c r="A109" s="25" t="s">
        <v>44</v>
      </c>
      <c s="29" t="s">
        <v>147</v>
      </c>
      <c s="29" t="s">
        <v>1803</v>
      </c>
      <c s="25" t="s">
        <v>46</v>
      </c>
      <c s="30" t="s">
        <v>1804</v>
      </c>
      <c s="31" t="s">
        <v>256</v>
      </c>
      <c s="32">
        <v>3.628</v>
      </c>
      <c s="33">
        <v>0</v>
      </c>
      <c s="33">
        <f>ROUND(ROUND(H109,2)*ROUND(G109,3),2)</f>
      </c>
      <c r="O109">
        <f>(I109*21)/100</f>
      </c>
      <c t="s">
        <v>22</v>
      </c>
    </row>
    <row r="110" spans="1:5" ht="12.75">
      <c r="A110" s="34" t="s">
        <v>49</v>
      </c>
      <c r="E110" s="35" t="s">
        <v>46</v>
      </c>
    </row>
    <row r="111" spans="1:5" ht="25.5">
      <c r="A111" s="36" t="s">
        <v>51</v>
      </c>
      <c r="E111" s="37" t="s">
        <v>1999</v>
      </c>
    </row>
    <row r="112" spans="1:5" ht="229.5">
      <c r="A112" t="s">
        <v>53</v>
      </c>
      <c r="E112" s="35" t="s">
        <v>1768</v>
      </c>
    </row>
    <row r="113" spans="1:16" ht="12.75">
      <c r="A113" s="25" t="s">
        <v>44</v>
      </c>
      <c s="29" t="s">
        <v>151</v>
      </c>
      <c s="29" t="s">
        <v>1806</v>
      </c>
      <c s="25" t="s">
        <v>46</v>
      </c>
      <c s="30" t="s">
        <v>1807</v>
      </c>
      <c s="31" t="s">
        <v>256</v>
      </c>
      <c s="32">
        <v>116.785</v>
      </c>
      <c s="33">
        <v>0</v>
      </c>
      <c s="33">
        <f>ROUND(ROUND(H113,2)*ROUND(G113,3),2)</f>
      </c>
      <c r="O113">
        <f>(I113*21)/100</f>
      </c>
      <c t="s">
        <v>22</v>
      </c>
    </row>
    <row r="114" spans="1:5" ht="12.75">
      <c r="A114" s="34" t="s">
        <v>49</v>
      </c>
      <c r="E114" s="35" t="s">
        <v>46</v>
      </c>
    </row>
    <row r="115" spans="1:5" ht="89.25">
      <c r="A115" s="36" t="s">
        <v>51</v>
      </c>
      <c r="E115" s="37" t="s">
        <v>2000</v>
      </c>
    </row>
    <row r="116" spans="1:5" ht="369.75">
      <c r="A116" t="s">
        <v>53</v>
      </c>
      <c r="E116" s="35" t="s">
        <v>704</v>
      </c>
    </row>
    <row r="117" spans="1:16" ht="12.75">
      <c r="A117" s="25" t="s">
        <v>44</v>
      </c>
      <c s="29" t="s">
        <v>155</v>
      </c>
      <c s="29" t="s">
        <v>706</v>
      </c>
      <c s="25" t="s">
        <v>46</v>
      </c>
      <c s="30" t="s">
        <v>707</v>
      </c>
      <c s="31" t="s">
        <v>256</v>
      </c>
      <c s="32">
        <v>329.551</v>
      </c>
      <c s="33">
        <v>0</v>
      </c>
      <c s="33">
        <f>ROUND(ROUND(H117,2)*ROUND(G117,3),2)</f>
      </c>
      <c r="O117">
        <f>(I117*21)/100</f>
      </c>
      <c t="s">
        <v>22</v>
      </c>
    </row>
    <row r="118" spans="1:5" ht="12.75">
      <c r="A118" s="34" t="s">
        <v>49</v>
      </c>
      <c r="E118" s="35" t="s">
        <v>46</v>
      </c>
    </row>
    <row r="119" spans="1:5" ht="191.25">
      <c r="A119" s="36" t="s">
        <v>51</v>
      </c>
      <c r="E119" s="37" t="s">
        <v>2001</v>
      </c>
    </row>
    <row r="120" spans="1:5" ht="369.75">
      <c r="A120" t="s">
        <v>53</v>
      </c>
      <c r="E120" s="35" t="s">
        <v>704</v>
      </c>
    </row>
    <row r="121" spans="1:16" ht="12.75">
      <c r="A121" s="25" t="s">
        <v>44</v>
      </c>
      <c s="29" t="s">
        <v>161</v>
      </c>
      <c s="29" t="s">
        <v>711</v>
      </c>
      <c s="25" t="s">
        <v>46</v>
      </c>
      <c s="30" t="s">
        <v>712</v>
      </c>
      <c s="31" t="s">
        <v>256</v>
      </c>
      <c s="32">
        <v>623.75</v>
      </c>
      <c s="33">
        <v>0</v>
      </c>
      <c s="33">
        <f>ROUND(ROUND(H121,2)*ROUND(G121,3),2)</f>
      </c>
      <c r="O121">
        <f>(I121*21)/100</f>
      </c>
      <c t="s">
        <v>22</v>
      </c>
    </row>
    <row r="122" spans="1:5" ht="12.75">
      <c r="A122" s="34" t="s">
        <v>49</v>
      </c>
      <c r="E122" s="35" t="s">
        <v>46</v>
      </c>
    </row>
    <row r="123" spans="1:5" ht="127.5">
      <c r="A123" s="36" t="s">
        <v>51</v>
      </c>
      <c r="E123" s="37" t="s">
        <v>2002</v>
      </c>
    </row>
    <row r="124" spans="1:5" ht="38.25">
      <c r="A124" t="s">
        <v>53</v>
      </c>
      <c r="E124" s="35" t="s">
        <v>632</v>
      </c>
    </row>
    <row r="125" spans="1:16" ht="12.75">
      <c r="A125" s="25" t="s">
        <v>44</v>
      </c>
      <c s="29" t="s">
        <v>168</v>
      </c>
      <c s="29" t="s">
        <v>1811</v>
      </c>
      <c s="25" t="s">
        <v>46</v>
      </c>
      <c s="30" t="s">
        <v>1812</v>
      </c>
      <c s="31" t="s">
        <v>256</v>
      </c>
      <c s="32">
        <v>16.074</v>
      </c>
      <c s="33">
        <v>0</v>
      </c>
      <c s="33">
        <f>ROUND(ROUND(H125,2)*ROUND(G125,3),2)</f>
      </c>
      <c r="O125">
        <f>(I125*21)/100</f>
      </c>
      <c t="s">
        <v>22</v>
      </c>
    </row>
    <row r="126" spans="1:5" ht="12.75">
      <c r="A126" s="34" t="s">
        <v>49</v>
      </c>
      <c r="E126" s="35" t="s">
        <v>46</v>
      </c>
    </row>
    <row r="127" spans="1:5" ht="38.25">
      <c r="A127" s="36" t="s">
        <v>51</v>
      </c>
      <c r="E127" s="37" t="s">
        <v>2003</v>
      </c>
    </row>
    <row r="128" spans="1:5" ht="25.5">
      <c r="A128" t="s">
        <v>53</v>
      </c>
      <c r="E128" s="35" t="s">
        <v>1814</v>
      </c>
    </row>
    <row r="129" spans="1:16" ht="12.75">
      <c r="A129" s="25" t="s">
        <v>44</v>
      </c>
      <c s="29" t="s">
        <v>170</v>
      </c>
      <c s="29" t="s">
        <v>2004</v>
      </c>
      <c s="25" t="s">
        <v>83</v>
      </c>
      <c s="30" t="s">
        <v>2005</v>
      </c>
      <c s="31" t="s">
        <v>256</v>
      </c>
      <c s="32">
        <v>19.665</v>
      </c>
      <c s="33">
        <v>0</v>
      </c>
      <c s="33">
        <f>ROUND(ROUND(H129,2)*ROUND(G129,3),2)</f>
      </c>
      <c r="O129">
        <f>(I129*21)/100</f>
      </c>
      <c t="s">
        <v>22</v>
      </c>
    </row>
    <row r="130" spans="1:5" ht="12.75">
      <c r="A130" s="34" t="s">
        <v>49</v>
      </c>
      <c r="E130" s="35" t="s">
        <v>46</v>
      </c>
    </row>
    <row r="131" spans="1:5" ht="38.25">
      <c r="A131" s="36" t="s">
        <v>51</v>
      </c>
      <c r="E131" s="37" t="s">
        <v>2006</v>
      </c>
    </row>
    <row r="132" spans="1:5" ht="369.75">
      <c r="A132" t="s">
        <v>53</v>
      </c>
      <c r="E132" s="35" t="s">
        <v>704</v>
      </c>
    </row>
    <row r="133" spans="1:16" ht="12.75">
      <c r="A133" s="25" t="s">
        <v>44</v>
      </c>
      <c s="29" t="s">
        <v>176</v>
      </c>
      <c s="29" t="s">
        <v>2007</v>
      </c>
      <c s="25" t="s">
        <v>83</v>
      </c>
      <c s="30" t="s">
        <v>2008</v>
      </c>
      <c s="31" t="s">
        <v>300</v>
      </c>
      <c s="32">
        <v>1.77</v>
      </c>
      <c s="33">
        <v>0</v>
      </c>
      <c s="33">
        <f>ROUND(ROUND(H133,2)*ROUND(G133,3),2)</f>
      </c>
      <c r="O133">
        <f>(I133*21)/100</f>
      </c>
      <c t="s">
        <v>22</v>
      </c>
    </row>
    <row r="134" spans="1:5" ht="12.75">
      <c r="A134" s="34" t="s">
        <v>49</v>
      </c>
      <c r="E134" s="35" t="s">
        <v>46</v>
      </c>
    </row>
    <row r="135" spans="1:5" ht="25.5">
      <c r="A135" s="36" t="s">
        <v>51</v>
      </c>
      <c r="E135" s="37" t="s">
        <v>2009</v>
      </c>
    </row>
    <row r="136" spans="1:5" ht="178.5">
      <c r="A136" t="s">
        <v>53</v>
      </c>
      <c r="E136" s="35" t="s">
        <v>2010</v>
      </c>
    </row>
    <row r="137" spans="1:16" ht="12.75">
      <c r="A137" s="25" t="s">
        <v>44</v>
      </c>
      <c s="29" t="s">
        <v>180</v>
      </c>
      <c s="29" t="s">
        <v>2011</v>
      </c>
      <c s="25" t="s">
        <v>83</v>
      </c>
      <c s="30" t="s">
        <v>2012</v>
      </c>
      <c s="31" t="s">
        <v>300</v>
      </c>
      <c s="32">
        <v>1.487</v>
      </c>
      <c s="33">
        <v>0</v>
      </c>
      <c s="33">
        <f>ROUND(ROUND(H137,2)*ROUND(G137,3),2)</f>
      </c>
      <c r="O137">
        <f>(I137*21)/100</f>
      </c>
      <c t="s">
        <v>22</v>
      </c>
    </row>
    <row r="138" spans="1:5" ht="12.75">
      <c r="A138" s="34" t="s">
        <v>49</v>
      </c>
      <c r="E138" s="35" t="s">
        <v>46</v>
      </c>
    </row>
    <row r="139" spans="1:5" ht="25.5">
      <c r="A139" s="36" t="s">
        <v>51</v>
      </c>
      <c r="E139" s="37" t="s">
        <v>2013</v>
      </c>
    </row>
    <row r="140" spans="1:5" ht="178.5">
      <c r="A140" t="s">
        <v>53</v>
      </c>
      <c r="E140" s="35" t="s">
        <v>2010</v>
      </c>
    </row>
    <row r="141" spans="1:16" ht="25.5">
      <c r="A141" s="25" t="s">
        <v>44</v>
      </c>
      <c s="29" t="s">
        <v>186</v>
      </c>
      <c s="29" t="s">
        <v>1815</v>
      </c>
      <c s="25" t="s">
        <v>46</v>
      </c>
      <c s="30" t="s">
        <v>1816</v>
      </c>
      <c s="31" t="s">
        <v>256</v>
      </c>
      <c s="32">
        <v>489.438</v>
      </c>
      <c s="33">
        <v>0</v>
      </c>
      <c s="33">
        <f>ROUND(ROUND(H141,2)*ROUND(G141,3),2)</f>
      </c>
      <c r="O141">
        <f>(I141*21)/100</f>
      </c>
      <c t="s">
        <v>22</v>
      </c>
    </row>
    <row r="142" spans="1:5" ht="12.75">
      <c r="A142" s="34" t="s">
        <v>49</v>
      </c>
      <c r="E142" s="35" t="s">
        <v>46</v>
      </c>
    </row>
    <row r="143" spans="1:5" ht="89.25">
      <c r="A143" s="36" t="s">
        <v>51</v>
      </c>
      <c r="E143" s="37" t="s">
        <v>2014</v>
      </c>
    </row>
    <row r="144" spans="1:5" ht="38.25">
      <c r="A144" t="s">
        <v>53</v>
      </c>
      <c r="E144" s="35" t="s">
        <v>632</v>
      </c>
    </row>
    <row r="145" spans="1:16" ht="12.75">
      <c r="A145" s="25" t="s">
        <v>44</v>
      </c>
      <c s="29" t="s">
        <v>191</v>
      </c>
      <c s="29" t="s">
        <v>1818</v>
      </c>
      <c s="25" t="s">
        <v>46</v>
      </c>
      <c s="30" t="s">
        <v>1819</v>
      </c>
      <c s="31" t="s">
        <v>256</v>
      </c>
      <c s="32">
        <v>3808.628</v>
      </c>
      <c s="33">
        <v>0</v>
      </c>
      <c s="33">
        <f>ROUND(ROUND(H145,2)*ROUND(G145,3),2)</f>
      </c>
      <c r="O145">
        <f>(I145*21)/100</f>
      </c>
      <c t="s">
        <v>22</v>
      </c>
    </row>
    <row r="146" spans="1:5" ht="12.75">
      <c r="A146" s="34" t="s">
        <v>49</v>
      </c>
      <c r="E146" s="35" t="s">
        <v>46</v>
      </c>
    </row>
    <row r="147" spans="1:5" ht="127.5">
      <c r="A147" s="36" t="s">
        <v>51</v>
      </c>
      <c r="E147" s="37" t="s">
        <v>2015</v>
      </c>
    </row>
    <row r="148" spans="1:5" ht="38.25">
      <c r="A148" t="s">
        <v>53</v>
      </c>
      <c r="E148" s="35" t="s">
        <v>632</v>
      </c>
    </row>
    <row r="149" spans="1:16" ht="12.75">
      <c r="A149" s="25" t="s">
        <v>44</v>
      </c>
      <c s="29" t="s">
        <v>605</v>
      </c>
      <c s="29" t="s">
        <v>716</v>
      </c>
      <c s="25" t="s">
        <v>46</v>
      </c>
      <c s="30" t="s">
        <v>717</v>
      </c>
      <c s="31" t="s">
        <v>256</v>
      </c>
      <c s="32">
        <v>21.21</v>
      </c>
      <c s="33">
        <v>0</v>
      </c>
      <c s="33">
        <f>ROUND(ROUND(H149,2)*ROUND(G149,3),2)</f>
      </c>
      <c r="O149">
        <f>(I149*21)/100</f>
      </c>
      <c t="s">
        <v>22</v>
      </c>
    </row>
    <row r="150" spans="1:5" ht="12.75">
      <c r="A150" s="34" t="s">
        <v>49</v>
      </c>
      <c r="E150" s="35" t="s">
        <v>46</v>
      </c>
    </row>
    <row r="151" spans="1:5" ht="89.25">
      <c r="A151" s="36" t="s">
        <v>51</v>
      </c>
      <c r="E151" s="37" t="s">
        <v>2016</v>
      </c>
    </row>
    <row r="152" spans="1:5" ht="102">
      <c r="A152" t="s">
        <v>53</v>
      </c>
      <c r="E152" s="35" t="s">
        <v>720</v>
      </c>
    </row>
    <row r="153" spans="1:18" ht="12.75" customHeight="1">
      <c r="A153" s="6" t="s">
        <v>42</v>
      </c>
      <c s="6"/>
      <c s="40" t="s">
        <v>34</v>
      </c>
      <c s="6"/>
      <c s="27" t="s">
        <v>378</v>
      </c>
      <c s="6"/>
      <c s="6"/>
      <c s="6"/>
      <c s="41">
        <f>0+Q153</f>
      </c>
      <c r="O153">
        <f>0+R153</f>
      </c>
      <c r="Q153">
        <f>0+I154+I158</f>
      </c>
      <c>
        <f>0+O154+O158</f>
      </c>
    </row>
    <row r="154" spans="1:16" ht="12.75">
      <c r="A154" s="25" t="s">
        <v>44</v>
      </c>
      <c s="29" t="s">
        <v>608</v>
      </c>
      <c s="29" t="s">
        <v>1839</v>
      </c>
      <c s="25" t="s">
        <v>46</v>
      </c>
      <c s="30" t="s">
        <v>1840</v>
      </c>
      <c s="31" t="s">
        <v>256</v>
      </c>
      <c s="32">
        <v>3.6</v>
      </c>
      <c s="33">
        <v>0</v>
      </c>
      <c s="33">
        <f>ROUND(ROUND(H154,2)*ROUND(G154,3),2)</f>
      </c>
      <c r="O154">
        <f>(I154*21)/100</f>
      </c>
      <c t="s">
        <v>22</v>
      </c>
    </row>
    <row r="155" spans="1:5" ht="12.75">
      <c r="A155" s="34" t="s">
        <v>49</v>
      </c>
      <c r="E155" s="35" t="s">
        <v>46</v>
      </c>
    </row>
    <row r="156" spans="1:5" ht="25.5">
      <c r="A156" s="36" t="s">
        <v>51</v>
      </c>
      <c r="E156" s="37" t="s">
        <v>2017</v>
      </c>
    </row>
    <row r="157" spans="1:5" ht="51">
      <c r="A157" t="s">
        <v>53</v>
      </c>
      <c r="E157" s="35" t="s">
        <v>382</v>
      </c>
    </row>
    <row r="158" spans="1:16" ht="12.75">
      <c r="A158" s="25" t="s">
        <v>44</v>
      </c>
      <c s="29" t="s">
        <v>614</v>
      </c>
      <c s="29" t="s">
        <v>1850</v>
      </c>
      <c s="25" t="s">
        <v>46</v>
      </c>
      <c s="30" t="s">
        <v>1851</v>
      </c>
      <c s="31" t="s">
        <v>173</v>
      </c>
      <c s="32">
        <v>14.4</v>
      </c>
      <c s="33">
        <v>0</v>
      </c>
      <c s="33">
        <f>ROUND(ROUND(H158,2)*ROUND(G158,3),2)</f>
      </c>
      <c r="O158">
        <f>(I158*21)/100</f>
      </c>
      <c t="s">
        <v>22</v>
      </c>
    </row>
    <row r="159" spans="1:5" ht="12.75">
      <c r="A159" s="34" t="s">
        <v>49</v>
      </c>
      <c r="E159" s="35" t="s">
        <v>46</v>
      </c>
    </row>
    <row r="160" spans="1:5" ht="25.5">
      <c r="A160" s="36" t="s">
        <v>51</v>
      </c>
      <c r="E160" s="37" t="s">
        <v>2018</v>
      </c>
    </row>
    <row r="161" spans="1:5" ht="153">
      <c r="A161" t="s">
        <v>53</v>
      </c>
      <c r="E161" s="35" t="s">
        <v>791</v>
      </c>
    </row>
    <row r="162" spans="1:18" ht="12.75" customHeight="1">
      <c r="A162" s="6" t="s">
        <v>42</v>
      </c>
      <c s="6"/>
      <c s="40" t="s">
        <v>73</v>
      </c>
      <c s="6"/>
      <c s="27" t="s">
        <v>792</v>
      </c>
      <c s="6"/>
      <c s="6"/>
      <c s="6"/>
      <c s="41">
        <f>0+Q162</f>
      </c>
      <c r="O162">
        <f>0+R162</f>
      </c>
      <c r="Q162">
        <f>0+I163+I167+I171+I175+I179+I183+I187</f>
      </c>
      <c>
        <f>0+O163+O167+O171+O175+O179+O183+O187</f>
      </c>
    </row>
    <row r="163" spans="1:16" ht="25.5">
      <c r="A163" s="25" t="s">
        <v>44</v>
      </c>
      <c s="29" t="s">
        <v>617</v>
      </c>
      <c s="29" t="s">
        <v>1853</v>
      </c>
      <c s="25" t="s">
        <v>46</v>
      </c>
      <c s="30" t="s">
        <v>1854</v>
      </c>
      <c s="31" t="s">
        <v>173</v>
      </c>
      <c s="32">
        <v>734.46</v>
      </c>
      <c s="33">
        <v>0</v>
      </c>
      <c s="33">
        <f>ROUND(ROUND(H163,2)*ROUND(G163,3),2)</f>
      </c>
      <c r="O163">
        <f>(I163*21)/100</f>
      </c>
      <c t="s">
        <v>22</v>
      </c>
    </row>
    <row r="164" spans="1:5" ht="12.75">
      <c r="A164" s="34" t="s">
        <v>49</v>
      </c>
      <c r="E164" s="35" t="s">
        <v>46</v>
      </c>
    </row>
    <row r="165" spans="1:5" ht="140.25">
      <c r="A165" s="36" t="s">
        <v>51</v>
      </c>
      <c r="E165" s="37" t="s">
        <v>2019</v>
      </c>
    </row>
    <row r="166" spans="1:5" ht="191.25">
      <c r="A166" t="s">
        <v>53</v>
      </c>
      <c r="E166" s="35" t="s">
        <v>1856</v>
      </c>
    </row>
    <row r="167" spans="1:16" ht="25.5">
      <c r="A167" s="25" t="s">
        <v>44</v>
      </c>
      <c s="29" t="s">
        <v>622</v>
      </c>
      <c s="29" t="s">
        <v>1857</v>
      </c>
      <c s="25" t="s">
        <v>46</v>
      </c>
      <c s="30" t="s">
        <v>1858</v>
      </c>
      <c s="31" t="s">
        <v>173</v>
      </c>
      <c s="32">
        <v>520.875</v>
      </c>
      <c s="33">
        <v>0</v>
      </c>
      <c s="33">
        <f>ROUND(ROUND(H167,2)*ROUND(G167,3),2)</f>
      </c>
      <c r="O167">
        <f>(I167*21)/100</f>
      </c>
      <c t="s">
        <v>22</v>
      </c>
    </row>
    <row r="168" spans="1:5" ht="12.75">
      <c r="A168" s="34" t="s">
        <v>49</v>
      </c>
      <c r="E168" s="35" t="s">
        <v>46</v>
      </c>
    </row>
    <row r="169" spans="1:5" ht="114.75">
      <c r="A169" s="36" t="s">
        <v>51</v>
      </c>
      <c r="E169" s="37" t="s">
        <v>2020</v>
      </c>
    </row>
    <row r="170" spans="1:5" ht="191.25">
      <c r="A170" t="s">
        <v>53</v>
      </c>
      <c r="E170" s="35" t="s">
        <v>1856</v>
      </c>
    </row>
    <row r="171" spans="1:16" ht="25.5">
      <c r="A171" s="25" t="s">
        <v>44</v>
      </c>
      <c s="29" t="s">
        <v>627</v>
      </c>
      <c s="29" t="s">
        <v>1860</v>
      </c>
      <c s="25" t="s">
        <v>46</v>
      </c>
      <c s="30" t="s">
        <v>1861</v>
      </c>
      <c s="31" t="s">
        <v>173</v>
      </c>
      <c s="32">
        <v>178.63</v>
      </c>
      <c s="33">
        <v>0</v>
      </c>
      <c s="33">
        <f>ROUND(ROUND(H171,2)*ROUND(G171,3),2)</f>
      </c>
      <c r="O171">
        <f>(I171*21)/100</f>
      </c>
      <c t="s">
        <v>22</v>
      </c>
    </row>
    <row r="172" spans="1:5" ht="12.75">
      <c r="A172" s="34" t="s">
        <v>49</v>
      </c>
      <c r="E172" s="35" t="s">
        <v>46</v>
      </c>
    </row>
    <row r="173" spans="1:5" ht="25.5">
      <c r="A173" s="36" t="s">
        <v>51</v>
      </c>
      <c r="E173" s="37" t="s">
        <v>2021</v>
      </c>
    </row>
    <row r="174" spans="1:5" ht="204">
      <c r="A174" t="s">
        <v>53</v>
      </c>
      <c r="E174" s="35" t="s">
        <v>1863</v>
      </c>
    </row>
    <row r="175" spans="1:16" ht="12.75">
      <c r="A175" s="25" t="s">
        <v>44</v>
      </c>
      <c s="29" t="s">
        <v>633</v>
      </c>
      <c s="29" t="s">
        <v>1868</v>
      </c>
      <c s="25" t="s">
        <v>46</v>
      </c>
      <c s="30" t="s">
        <v>1869</v>
      </c>
      <c s="31" t="s">
        <v>173</v>
      </c>
      <c s="32">
        <v>1255.335</v>
      </c>
      <c s="33">
        <v>0</v>
      </c>
      <c s="33">
        <f>ROUND(ROUND(H175,2)*ROUND(G175,3),2)</f>
      </c>
      <c r="O175">
        <f>(I175*21)/100</f>
      </c>
      <c t="s">
        <v>22</v>
      </c>
    </row>
    <row r="176" spans="1:5" ht="12.75">
      <c r="A176" s="34" t="s">
        <v>49</v>
      </c>
      <c r="E176" s="35" t="s">
        <v>46</v>
      </c>
    </row>
    <row r="177" spans="1:5" ht="229.5">
      <c r="A177" s="36" t="s">
        <v>51</v>
      </c>
      <c r="E177" s="37" t="s">
        <v>2022</v>
      </c>
    </row>
    <row r="178" spans="1:5" ht="38.25">
      <c r="A178" t="s">
        <v>53</v>
      </c>
      <c r="E178" s="35" t="s">
        <v>1867</v>
      </c>
    </row>
    <row r="179" spans="1:16" ht="12.75">
      <c r="A179" s="25" t="s">
        <v>44</v>
      </c>
      <c s="29" t="s">
        <v>639</v>
      </c>
      <c s="29" t="s">
        <v>1876</v>
      </c>
      <c s="25" t="s">
        <v>46</v>
      </c>
      <c s="30" t="s">
        <v>1877</v>
      </c>
      <c s="31" t="s">
        <v>173</v>
      </c>
      <c s="32">
        <v>12.05</v>
      </c>
      <c s="33">
        <v>0</v>
      </c>
      <c s="33">
        <f>ROUND(ROUND(H179,2)*ROUND(G179,3),2)</f>
      </c>
      <c r="O179">
        <f>(I179*21)/100</f>
      </c>
      <c t="s">
        <v>22</v>
      </c>
    </row>
    <row r="180" spans="1:5" ht="12.75">
      <c r="A180" s="34" t="s">
        <v>49</v>
      </c>
      <c r="E180" s="35" t="s">
        <v>46</v>
      </c>
    </row>
    <row r="181" spans="1:5" ht="12.75">
      <c r="A181" s="36" t="s">
        <v>51</v>
      </c>
      <c r="E181" s="37" t="s">
        <v>2023</v>
      </c>
    </row>
    <row r="182" spans="1:5" ht="51">
      <c r="A182" t="s">
        <v>53</v>
      </c>
      <c r="E182" s="35" t="s">
        <v>1879</v>
      </c>
    </row>
    <row r="183" spans="1:16" ht="12.75">
      <c r="A183" s="25" t="s">
        <v>44</v>
      </c>
      <c s="29" t="s">
        <v>645</v>
      </c>
      <c s="29" t="s">
        <v>1880</v>
      </c>
      <c s="25" t="s">
        <v>46</v>
      </c>
      <c s="30" t="s">
        <v>1881</v>
      </c>
      <c s="31" t="s">
        <v>173</v>
      </c>
      <c s="32">
        <v>34.3</v>
      </c>
      <c s="33">
        <v>0</v>
      </c>
      <c s="33">
        <f>ROUND(ROUND(H183,2)*ROUND(G183,3),2)</f>
      </c>
      <c r="O183">
        <f>(I183*21)/100</f>
      </c>
      <c t="s">
        <v>22</v>
      </c>
    </row>
    <row r="184" spans="1:5" ht="12.75">
      <c r="A184" s="34" t="s">
        <v>49</v>
      </c>
      <c r="E184" s="35" t="s">
        <v>46</v>
      </c>
    </row>
    <row r="185" spans="1:5" ht="12.75">
      <c r="A185" s="36" t="s">
        <v>51</v>
      </c>
      <c r="E185" s="37" t="s">
        <v>2024</v>
      </c>
    </row>
    <row r="186" spans="1:5" ht="51">
      <c r="A186" t="s">
        <v>53</v>
      </c>
      <c r="E186" s="35" t="s">
        <v>1879</v>
      </c>
    </row>
    <row r="187" spans="1:16" ht="12.75">
      <c r="A187" s="25" t="s">
        <v>44</v>
      </c>
      <c s="29" t="s">
        <v>648</v>
      </c>
      <c s="29" t="s">
        <v>1883</v>
      </c>
      <c s="25" t="s">
        <v>46</v>
      </c>
      <c s="30" t="s">
        <v>1884</v>
      </c>
      <c s="31" t="s">
        <v>173</v>
      </c>
      <c s="32">
        <v>44.35</v>
      </c>
      <c s="33">
        <v>0</v>
      </c>
      <c s="33">
        <f>ROUND(ROUND(H187,2)*ROUND(G187,3),2)</f>
      </c>
      <c r="O187">
        <f>(I187*21)/100</f>
      </c>
      <c t="s">
        <v>22</v>
      </c>
    </row>
    <row r="188" spans="1:5" ht="12.75">
      <c r="A188" s="34" t="s">
        <v>49</v>
      </c>
      <c r="E188" s="35" t="s">
        <v>46</v>
      </c>
    </row>
    <row r="189" spans="1:5" ht="25.5">
      <c r="A189" s="36" t="s">
        <v>51</v>
      </c>
      <c r="E189" s="37" t="s">
        <v>2025</v>
      </c>
    </row>
    <row r="190" spans="1:5" ht="51">
      <c r="A190" t="s">
        <v>53</v>
      </c>
      <c r="E190" s="35" t="s">
        <v>1879</v>
      </c>
    </row>
    <row r="191" spans="1:18" ht="12.75" customHeight="1">
      <c r="A191" s="6" t="s">
        <v>42</v>
      </c>
      <c s="6"/>
      <c s="40" t="s">
        <v>77</v>
      </c>
      <c s="6"/>
      <c s="27" t="s">
        <v>804</v>
      </c>
      <c s="6"/>
      <c s="6"/>
      <c s="6"/>
      <c s="41">
        <f>0+Q191</f>
      </c>
      <c r="O191">
        <f>0+R191</f>
      </c>
      <c r="Q191">
        <f>0+I192</f>
      </c>
      <c>
        <f>0+O192</f>
      </c>
    </row>
    <row r="192" spans="1:16" ht="12.75">
      <c r="A192" s="25" t="s">
        <v>44</v>
      </c>
      <c s="29" t="s">
        <v>653</v>
      </c>
      <c s="29" t="s">
        <v>1892</v>
      </c>
      <c s="25" t="s">
        <v>46</v>
      </c>
      <c s="30" t="s">
        <v>1893</v>
      </c>
      <c s="31" t="s">
        <v>415</v>
      </c>
      <c s="32">
        <v>105.8</v>
      </c>
      <c s="33">
        <v>0</v>
      </c>
      <c s="33">
        <f>ROUND(ROUND(H192,2)*ROUND(G192,3),2)</f>
      </c>
      <c r="O192">
        <f>(I192*21)/100</f>
      </c>
      <c t="s">
        <v>22</v>
      </c>
    </row>
    <row r="193" spans="1:5" ht="12.75">
      <c r="A193" s="34" t="s">
        <v>49</v>
      </c>
      <c r="E193" s="35" t="s">
        <v>46</v>
      </c>
    </row>
    <row r="194" spans="1:5" ht="51">
      <c r="A194" s="36" t="s">
        <v>51</v>
      </c>
      <c r="E194" s="37" t="s">
        <v>2026</v>
      </c>
    </row>
    <row r="195" spans="1:5" ht="242.25">
      <c r="A195" t="s">
        <v>53</v>
      </c>
      <c r="E195" s="35" t="s">
        <v>1039</v>
      </c>
    </row>
    <row r="196" spans="1:18" ht="12.75" customHeight="1">
      <c r="A196" s="6" t="s">
        <v>42</v>
      </c>
      <c s="6"/>
      <c s="40" t="s">
        <v>39</v>
      </c>
      <c s="6"/>
      <c s="27" t="s">
        <v>488</v>
      </c>
      <c s="6"/>
      <c s="6"/>
      <c s="6"/>
      <c s="41">
        <f>0+Q196</f>
      </c>
      <c r="O196">
        <f>0+R196</f>
      </c>
      <c r="Q196">
        <f>0+I197+I201+I205+I209+I213+I217+I221</f>
      </c>
      <c>
        <f>0+O197+O201+O205+O209+O213+O217+O221</f>
      </c>
    </row>
    <row r="197" spans="1:16" ht="12.75">
      <c r="A197" s="25" t="s">
        <v>44</v>
      </c>
      <c s="29" t="s">
        <v>659</v>
      </c>
      <c s="29" t="s">
        <v>2027</v>
      </c>
      <c s="25" t="s">
        <v>46</v>
      </c>
      <c s="30" t="s">
        <v>2028</v>
      </c>
      <c s="31" t="s">
        <v>415</v>
      </c>
      <c s="32">
        <v>73.5</v>
      </c>
      <c s="33">
        <v>0</v>
      </c>
      <c s="33">
        <f>ROUND(ROUND(H197,2)*ROUND(G197,3),2)</f>
      </c>
      <c r="O197">
        <f>(I197*21)/100</f>
      </c>
      <c t="s">
        <v>22</v>
      </c>
    </row>
    <row r="198" spans="1:5" ht="12.75">
      <c r="A198" s="34" t="s">
        <v>49</v>
      </c>
      <c r="E198" s="35" t="s">
        <v>46</v>
      </c>
    </row>
    <row r="199" spans="1:5" ht="63.75">
      <c r="A199" s="36" t="s">
        <v>51</v>
      </c>
      <c r="E199" s="37" t="s">
        <v>2029</v>
      </c>
    </row>
    <row r="200" spans="1:5" ht="63.75">
      <c r="A200" t="s">
        <v>53</v>
      </c>
      <c r="E200" s="35" t="s">
        <v>1906</v>
      </c>
    </row>
    <row r="201" spans="1:16" ht="12.75">
      <c r="A201" s="25" t="s">
        <v>44</v>
      </c>
      <c s="29" t="s">
        <v>664</v>
      </c>
      <c s="29" t="s">
        <v>1911</v>
      </c>
      <c s="25" t="s">
        <v>46</v>
      </c>
      <c s="30" t="s">
        <v>1912</v>
      </c>
      <c s="31" t="s">
        <v>221</v>
      </c>
      <c s="32">
        <v>20</v>
      </c>
      <c s="33">
        <v>0</v>
      </c>
      <c s="33">
        <f>ROUND(ROUND(H201,2)*ROUND(G201,3),2)</f>
      </c>
      <c r="O201">
        <f>(I201*21)/100</f>
      </c>
      <c t="s">
        <v>22</v>
      </c>
    </row>
    <row r="202" spans="1:5" ht="12.75">
      <c r="A202" s="34" t="s">
        <v>49</v>
      </c>
      <c r="E202" s="35" t="s">
        <v>46</v>
      </c>
    </row>
    <row r="203" spans="1:5" ht="51">
      <c r="A203" s="36" t="s">
        <v>51</v>
      </c>
      <c r="E203" s="37" t="s">
        <v>2030</v>
      </c>
    </row>
    <row r="204" spans="1:5" ht="38.25">
      <c r="A204" t="s">
        <v>53</v>
      </c>
      <c r="E204" s="35" t="s">
        <v>1914</v>
      </c>
    </row>
    <row r="205" spans="1:16" ht="12.75">
      <c r="A205" s="25" t="s">
        <v>44</v>
      </c>
      <c s="29" t="s">
        <v>670</v>
      </c>
      <c s="29" t="s">
        <v>1915</v>
      </c>
      <c s="25" t="s">
        <v>46</v>
      </c>
      <c s="30" t="s">
        <v>1916</v>
      </c>
      <c s="31" t="s">
        <v>221</v>
      </c>
      <c s="32">
        <v>2</v>
      </c>
      <c s="33">
        <v>0</v>
      </c>
      <c s="33">
        <f>ROUND(ROUND(H205,2)*ROUND(G205,3),2)</f>
      </c>
      <c r="O205">
        <f>(I205*21)/100</f>
      </c>
      <c t="s">
        <v>22</v>
      </c>
    </row>
    <row r="206" spans="1:5" ht="12.75">
      <c r="A206" s="34" t="s">
        <v>49</v>
      </c>
      <c r="E206" s="35" t="s">
        <v>46</v>
      </c>
    </row>
    <row r="207" spans="1:5" ht="25.5">
      <c r="A207" s="36" t="s">
        <v>51</v>
      </c>
      <c r="E207" s="37" t="s">
        <v>1917</v>
      </c>
    </row>
    <row r="208" spans="1:5" ht="25.5">
      <c r="A208" t="s">
        <v>53</v>
      </c>
      <c r="E208" s="35" t="s">
        <v>1918</v>
      </c>
    </row>
    <row r="209" spans="1:16" ht="12.75">
      <c r="A209" s="25" t="s">
        <v>44</v>
      </c>
      <c s="29" t="s">
        <v>673</v>
      </c>
      <c s="29" t="s">
        <v>1407</v>
      </c>
      <c s="25" t="s">
        <v>46</v>
      </c>
      <c s="30" t="s">
        <v>1408</v>
      </c>
      <c s="31" t="s">
        <v>415</v>
      </c>
      <c s="32">
        <v>76.6</v>
      </c>
      <c s="33">
        <v>0</v>
      </c>
      <c s="33">
        <f>ROUND(ROUND(H209,2)*ROUND(G209,3),2)</f>
      </c>
      <c r="O209">
        <f>(I209*21)/100</f>
      </c>
      <c t="s">
        <v>22</v>
      </c>
    </row>
    <row r="210" spans="1:5" ht="12.75">
      <c r="A210" s="34" t="s">
        <v>49</v>
      </c>
      <c r="E210" s="35" t="s">
        <v>46</v>
      </c>
    </row>
    <row r="211" spans="1:5" ht="102">
      <c r="A211" s="36" t="s">
        <v>51</v>
      </c>
      <c r="E211" s="37" t="s">
        <v>2031</v>
      </c>
    </row>
    <row r="212" spans="1:5" ht="51">
      <c r="A212" t="s">
        <v>53</v>
      </c>
      <c r="E212" s="35" t="s">
        <v>1190</v>
      </c>
    </row>
    <row r="213" spans="1:16" ht="12.75">
      <c r="A213" s="25" t="s">
        <v>44</v>
      </c>
      <c s="29" t="s">
        <v>679</v>
      </c>
      <c s="29" t="s">
        <v>1924</v>
      </c>
      <c s="25" t="s">
        <v>46</v>
      </c>
      <c s="30" t="s">
        <v>1925</v>
      </c>
      <c s="31" t="s">
        <v>415</v>
      </c>
      <c s="32">
        <v>123.8</v>
      </c>
      <c s="33">
        <v>0</v>
      </c>
      <c s="33">
        <f>ROUND(ROUND(H213,2)*ROUND(G213,3),2)</f>
      </c>
      <c r="O213">
        <f>(I213*21)/100</f>
      </c>
      <c t="s">
        <v>22</v>
      </c>
    </row>
    <row r="214" spans="1:5" ht="12.75">
      <c r="A214" s="34" t="s">
        <v>49</v>
      </c>
      <c r="E214" s="35" t="s">
        <v>46</v>
      </c>
    </row>
    <row r="215" spans="1:5" ht="51">
      <c r="A215" s="36" t="s">
        <v>51</v>
      </c>
      <c r="E215" s="37" t="s">
        <v>2032</v>
      </c>
    </row>
    <row r="216" spans="1:5" ht="38.25">
      <c r="A216" t="s">
        <v>53</v>
      </c>
      <c r="E216" s="35" t="s">
        <v>931</v>
      </c>
    </row>
    <row r="217" spans="1:16" ht="12.75">
      <c r="A217" s="25" t="s">
        <v>44</v>
      </c>
      <c s="29" t="s">
        <v>686</v>
      </c>
      <c s="29" t="s">
        <v>1940</v>
      </c>
      <c s="25" t="s">
        <v>46</v>
      </c>
      <c s="30" t="s">
        <v>1941</v>
      </c>
      <c s="31" t="s">
        <v>221</v>
      </c>
      <c s="32">
        <v>4</v>
      </c>
      <c s="33">
        <v>0</v>
      </c>
      <c s="33">
        <f>ROUND(ROUND(H217,2)*ROUND(G217,3),2)</f>
      </c>
      <c r="O217">
        <f>(I217*21)/100</f>
      </c>
      <c t="s">
        <v>22</v>
      </c>
    </row>
    <row r="218" spans="1:5" ht="12.75">
      <c r="A218" s="34" t="s">
        <v>49</v>
      </c>
      <c r="E218" s="35" t="s">
        <v>46</v>
      </c>
    </row>
    <row r="219" spans="1:5" ht="38.25">
      <c r="A219" s="36" t="s">
        <v>51</v>
      </c>
      <c r="E219" s="37" t="s">
        <v>1942</v>
      </c>
    </row>
    <row r="220" spans="1:5" ht="38.25">
      <c r="A220" t="s">
        <v>53</v>
      </c>
      <c r="E220" s="35" t="s">
        <v>1943</v>
      </c>
    </row>
    <row r="221" spans="1:16" ht="12.75">
      <c r="A221" s="25" t="s">
        <v>44</v>
      </c>
      <c s="29" t="s">
        <v>693</v>
      </c>
      <c s="29" t="s">
        <v>2033</v>
      </c>
      <c s="25" t="s">
        <v>83</v>
      </c>
      <c s="30" t="s">
        <v>2034</v>
      </c>
      <c s="31" t="s">
        <v>1745</v>
      </c>
      <c s="32">
        <v>619.267</v>
      </c>
      <c s="33">
        <v>0</v>
      </c>
      <c s="33">
        <f>ROUND(ROUND(H221,2)*ROUND(G221,3),2)</f>
      </c>
      <c r="O221">
        <f>(I221*21)/100</f>
      </c>
      <c t="s">
        <v>22</v>
      </c>
    </row>
    <row r="222" spans="1:5" ht="12.75">
      <c r="A222" s="34" t="s">
        <v>49</v>
      </c>
      <c r="E222" s="35" t="s">
        <v>46</v>
      </c>
    </row>
    <row r="223" spans="1:5" ht="51">
      <c r="A223" s="36" t="s">
        <v>51</v>
      </c>
      <c r="E223" s="37" t="s">
        <v>2035</v>
      </c>
    </row>
    <row r="224" spans="1:5" ht="357">
      <c r="A224" t="s">
        <v>53</v>
      </c>
      <c r="E224" s="35" t="s">
        <v>2036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0+O8+O13+O50+O75+O92+O141+O170+O187</f>
      </c>
      <c t="s">
        <v>21</v>
      </c>
    </row>
    <row r="3" spans="1:16" ht="15" customHeight="1">
      <c r="A3" t="s">
        <v>11</v>
      </c>
      <c s="12" t="s">
        <v>13</v>
      </c>
      <c s="13" t="s">
        <v>14</v>
      </c>
      <c s="1"/>
      <c s="14" t="s">
        <v>15</v>
      </c>
      <c s="1"/>
      <c s="9"/>
      <c s="8" t="s">
        <v>2037</v>
      </c>
      <c s="38">
        <f>0+I8+I13+I50+I75+I92+I141+I170+I187</f>
      </c>
      <c r="O3" t="s">
        <v>18</v>
      </c>
      <c t="s">
        <v>22</v>
      </c>
    </row>
    <row r="4" spans="1:16" ht="15" customHeight="1">
      <c r="A4" t="s">
        <v>16</v>
      </c>
      <c s="16" t="s">
        <v>17</v>
      </c>
      <c s="17" t="s">
        <v>2037</v>
      </c>
      <c s="6"/>
      <c s="18" t="s">
        <v>2038</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f>
      </c>
      <c>
        <f>0+O9</f>
      </c>
    </row>
    <row r="9" spans="1:16" ht="12.75">
      <c r="A9" s="25" t="s">
        <v>44</v>
      </c>
      <c s="29" t="s">
        <v>28</v>
      </c>
      <c s="29" t="s">
        <v>1964</v>
      </c>
      <c s="25" t="s">
        <v>46</v>
      </c>
      <c s="30" t="s">
        <v>1965</v>
      </c>
      <c s="31" t="s">
        <v>300</v>
      </c>
      <c s="32">
        <v>2192.296</v>
      </c>
      <c s="33">
        <v>0</v>
      </c>
      <c s="33">
        <f>ROUND(ROUND(H9,2)*ROUND(G9,3),2)</f>
      </c>
      <c r="O9">
        <f>(I9*21)/100</f>
      </c>
      <c t="s">
        <v>22</v>
      </c>
    </row>
    <row r="10" spans="1:5" ht="12.75">
      <c r="A10" s="34" t="s">
        <v>49</v>
      </c>
      <c r="E10" s="35" t="s">
        <v>46</v>
      </c>
    </row>
    <row r="11" spans="1:5" ht="114.75">
      <c r="A11" s="36" t="s">
        <v>51</v>
      </c>
      <c r="E11" s="37" t="s">
        <v>2039</v>
      </c>
    </row>
    <row r="12" spans="1:5" ht="25.5">
      <c r="A12" t="s">
        <v>53</v>
      </c>
      <c r="E12" s="35" t="s">
        <v>512</v>
      </c>
    </row>
    <row r="13" spans="1:18" ht="12.75" customHeight="1">
      <c r="A13" s="6" t="s">
        <v>42</v>
      </c>
      <c s="6"/>
      <c s="40" t="s">
        <v>28</v>
      </c>
      <c s="6"/>
      <c s="27" t="s">
        <v>198</v>
      </c>
      <c s="6"/>
      <c s="6"/>
      <c s="6"/>
      <c s="41">
        <f>0+Q13</f>
      </c>
      <c r="O13">
        <f>0+R13</f>
      </c>
      <c r="Q13">
        <f>0+I14+I18+I22+I26+I30+I34+I38+I42+I46</f>
      </c>
      <c>
        <f>0+O14+O18+O22+O26+O30+O34+O38+O42+O46</f>
      </c>
    </row>
    <row r="14" spans="1:16" ht="12.75">
      <c r="A14" s="25" t="s">
        <v>44</v>
      </c>
      <c s="29" t="s">
        <v>22</v>
      </c>
      <c s="29" t="s">
        <v>1970</v>
      </c>
      <c s="25" t="s">
        <v>46</v>
      </c>
      <c s="30" t="s">
        <v>1971</v>
      </c>
      <c s="31" t="s">
        <v>256</v>
      </c>
      <c s="32">
        <v>21.29</v>
      </c>
      <c s="33">
        <v>0</v>
      </c>
      <c s="33">
        <f>ROUND(ROUND(H14,2)*ROUND(G14,3),2)</f>
      </c>
      <c r="O14">
        <f>(I14*21)/100</f>
      </c>
      <c t="s">
        <v>22</v>
      </c>
    </row>
    <row r="15" spans="1:5" ht="12.75">
      <c r="A15" s="34" t="s">
        <v>49</v>
      </c>
      <c r="E15" s="35" t="s">
        <v>46</v>
      </c>
    </row>
    <row r="16" spans="1:5" ht="102">
      <c r="A16" s="36" t="s">
        <v>51</v>
      </c>
      <c r="E16" s="37" t="s">
        <v>2040</v>
      </c>
    </row>
    <row r="17" spans="1:5" ht="306">
      <c r="A17" t="s">
        <v>53</v>
      </c>
      <c r="E17" s="35" t="s">
        <v>268</v>
      </c>
    </row>
    <row r="18" spans="1:16" ht="12.75">
      <c r="A18" s="25" t="s">
        <v>44</v>
      </c>
      <c s="29" t="s">
        <v>21</v>
      </c>
      <c s="29" t="s">
        <v>567</v>
      </c>
      <c s="25" t="s">
        <v>46</v>
      </c>
      <c s="30" t="s">
        <v>568</v>
      </c>
      <c s="31" t="s">
        <v>256</v>
      </c>
      <c s="32">
        <v>1034.726</v>
      </c>
      <c s="33">
        <v>0</v>
      </c>
      <c s="33">
        <f>ROUND(ROUND(H18,2)*ROUND(G18,3),2)</f>
      </c>
      <c r="O18">
        <f>(I18*21)/100</f>
      </c>
      <c t="s">
        <v>22</v>
      </c>
    </row>
    <row r="19" spans="1:5" ht="12.75">
      <c r="A19" s="34" t="s">
        <v>49</v>
      </c>
      <c r="E19" s="35" t="s">
        <v>46</v>
      </c>
    </row>
    <row r="20" spans="1:5" ht="89.25">
      <c r="A20" s="36" t="s">
        <v>51</v>
      </c>
      <c r="E20" s="37" t="s">
        <v>2041</v>
      </c>
    </row>
    <row r="21" spans="1:5" ht="318.75">
      <c r="A21" t="s">
        <v>53</v>
      </c>
      <c r="E21" s="35" t="s">
        <v>571</v>
      </c>
    </row>
    <row r="22" spans="1:16" ht="12.75">
      <c r="A22" s="25" t="s">
        <v>44</v>
      </c>
      <c s="29" t="s">
        <v>32</v>
      </c>
      <c s="29" t="s">
        <v>572</v>
      </c>
      <c s="25" t="s">
        <v>46</v>
      </c>
      <c s="30" t="s">
        <v>573</v>
      </c>
      <c s="31" t="s">
        <v>256</v>
      </c>
      <c s="32">
        <v>0.64</v>
      </c>
      <c s="33">
        <v>0</v>
      </c>
      <c s="33">
        <f>ROUND(ROUND(H22,2)*ROUND(G22,3),2)</f>
      </c>
      <c r="O22">
        <f>(I22*21)/100</f>
      </c>
      <c t="s">
        <v>22</v>
      </c>
    </row>
    <row r="23" spans="1:5" ht="12.75">
      <c r="A23" s="34" t="s">
        <v>49</v>
      </c>
      <c r="E23" s="35" t="s">
        <v>46</v>
      </c>
    </row>
    <row r="24" spans="1:5" ht="51">
      <c r="A24" s="36" t="s">
        <v>51</v>
      </c>
      <c r="E24" s="37" t="s">
        <v>2042</v>
      </c>
    </row>
    <row r="25" spans="1:5" ht="318.75">
      <c r="A25" t="s">
        <v>53</v>
      </c>
      <c r="E25" s="35" t="s">
        <v>571</v>
      </c>
    </row>
    <row r="26" spans="1:16" ht="12.75">
      <c r="A26" s="25" t="s">
        <v>44</v>
      </c>
      <c s="29" t="s">
        <v>34</v>
      </c>
      <c s="29" t="s">
        <v>277</v>
      </c>
      <c s="25" t="s">
        <v>46</v>
      </c>
      <c s="30" t="s">
        <v>278</v>
      </c>
      <c s="31" t="s">
        <v>256</v>
      </c>
      <c s="32">
        <v>1175.14</v>
      </c>
      <c s="33">
        <v>0</v>
      </c>
      <c s="33">
        <f>ROUND(ROUND(H26,2)*ROUND(G26,3),2)</f>
      </c>
      <c r="O26">
        <f>(I26*21)/100</f>
      </c>
      <c t="s">
        <v>22</v>
      </c>
    </row>
    <row r="27" spans="1:5" ht="12.75">
      <c r="A27" s="34" t="s">
        <v>49</v>
      </c>
      <c r="E27" s="35" t="s">
        <v>46</v>
      </c>
    </row>
    <row r="28" spans="1:5" ht="63.75">
      <c r="A28" s="36" t="s">
        <v>51</v>
      </c>
      <c r="E28" s="37" t="s">
        <v>2043</v>
      </c>
    </row>
    <row r="29" spans="1:5" ht="191.25">
      <c r="A29" t="s">
        <v>53</v>
      </c>
      <c r="E29" s="35" t="s">
        <v>281</v>
      </c>
    </row>
    <row r="30" spans="1:16" ht="12.75">
      <c r="A30" s="25" t="s">
        <v>44</v>
      </c>
      <c s="29" t="s">
        <v>36</v>
      </c>
      <c s="29" t="s">
        <v>363</v>
      </c>
      <c s="25" t="s">
        <v>46</v>
      </c>
      <c s="30" t="s">
        <v>364</v>
      </c>
      <c s="31" t="s">
        <v>173</v>
      </c>
      <c s="32">
        <v>463.9</v>
      </c>
      <c s="33">
        <v>0</v>
      </c>
      <c s="33">
        <f>ROUND(ROUND(H30,2)*ROUND(G30,3),2)</f>
      </c>
      <c r="O30">
        <f>(I30*21)/100</f>
      </c>
      <c t="s">
        <v>22</v>
      </c>
    </row>
    <row r="31" spans="1:5" ht="12.75">
      <c r="A31" s="34" t="s">
        <v>49</v>
      </c>
      <c r="E31" s="35" t="s">
        <v>46</v>
      </c>
    </row>
    <row r="32" spans="1:5" ht="12.75">
      <c r="A32" s="36" t="s">
        <v>51</v>
      </c>
      <c r="E32" s="37" t="s">
        <v>2044</v>
      </c>
    </row>
    <row r="33" spans="1:5" ht="25.5">
      <c r="A33" t="s">
        <v>53</v>
      </c>
      <c r="E33" s="35" t="s">
        <v>367</v>
      </c>
    </row>
    <row r="34" spans="1:16" ht="12.75">
      <c r="A34" s="25" t="s">
        <v>44</v>
      </c>
      <c s="29" t="s">
        <v>73</v>
      </c>
      <c s="29" t="s">
        <v>1668</v>
      </c>
      <c s="25" t="s">
        <v>46</v>
      </c>
      <c s="30" t="s">
        <v>1669</v>
      </c>
      <c s="31" t="s">
        <v>173</v>
      </c>
      <c s="32">
        <v>128.56</v>
      </c>
      <c s="33">
        <v>0</v>
      </c>
      <c s="33">
        <f>ROUND(ROUND(H34,2)*ROUND(G34,3),2)</f>
      </c>
      <c r="O34">
        <f>(I34*21)/100</f>
      </c>
      <c t="s">
        <v>22</v>
      </c>
    </row>
    <row r="35" spans="1:5" ht="12.75">
      <c r="A35" s="34" t="s">
        <v>49</v>
      </c>
      <c r="E35" s="35" t="s">
        <v>46</v>
      </c>
    </row>
    <row r="36" spans="1:5" ht="51">
      <c r="A36" s="36" t="s">
        <v>51</v>
      </c>
      <c r="E36" s="37" t="s">
        <v>2045</v>
      </c>
    </row>
    <row r="37" spans="1:5" ht="12.75">
      <c r="A37" t="s">
        <v>53</v>
      </c>
      <c r="E37" s="35" t="s">
        <v>1671</v>
      </c>
    </row>
    <row r="38" spans="1:16" ht="12.75">
      <c r="A38" s="25" t="s">
        <v>44</v>
      </c>
      <c s="29" t="s">
        <v>77</v>
      </c>
      <c s="29" t="s">
        <v>368</v>
      </c>
      <c s="25" t="s">
        <v>46</v>
      </c>
      <c s="30" t="s">
        <v>369</v>
      </c>
      <c s="31" t="s">
        <v>173</v>
      </c>
      <c s="32">
        <v>100.56</v>
      </c>
      <c s="33">
        <v>0</v>
      </c>
      <c s="33">
        <f>ROUND(ROUND(H38,2)*ROUND(G38,3),2)</f>
      </c>
      <c r="O38">
        <f>(I38*21)/100</f>
      </c>
      <c t="s">
        <v>22</v>
      </c>
    </row>
    <row r="39" spans="1:5" ht="12.75">
      <c r="A39" s="34" t="s">
        <v>49</v>
      </c>
      <c r="E39" s="35" t="s">
        <v>46</v>
      </c>
    </row>
    <row r="40" spans="1:5" ht="25.5">
      <c r="A40" s="36" t="s">
        <v>51</v>
      </c>
      <c r="E40" s="37" t="s">
        <v>2046</v>
      </c>
    </row>
    <row r="41" spans="1:5" ht="38.25">
      <c r="A41" t="s">
        <v>53</v>
      </c>
      <c r="E41" s="35" t="s">
        <v>285</v>
      </c>
    </row>
    <row r="42" spans="1:16" ht="12.75">
      <c r="A42" s="25" t="s">
        <v>44</v>
      </c>
      <c s="29" t="s">
        <v>39</v>
      </c>
      <c s="29" t="s">
        <v>623</v>
      </c>
      <c s="25" t="s">
        <v>46</v>
      </c>
      <c s="30" t="s">
        <v>624</v>
      </c>
      <c s="31" t="s">
        <v>173</v>
      </c>
      <c s="32">
        <v>7.95</v>
      </c>
      <c s="33">
        <v>0</v>
      </c>
      <c s="33">
        <f>ROUND(ROUND(H42,2)*ROUND(G42,3),2)</f>
      </c>
      <c r="O42">
        <f>(I42*21)/100</f>
      </c>
      <c t="s">
        <v>22</v>
      </c>
    </row>
    <row r="43" spans="1:5" ht="12.75">
      <c r="A43" s="34" t="s">
        <v>49</v>
      </c>
      <c r="E43" s="35" t="s">
        <v>46</v>
      </c>
    </row>
    <row r="44" spans="1:5" ht="12.75">
      <c r="A44" s="36" t="s">
        <v>51</v>
      </c>
      <c r="E44" s="37" t="s">
        <v>2047</v>
      </c>
    </row>
    <row r="45" spans="1:5" ht="38.25">
      <c r="A45" t="s">
        <v>53</v>
      </c>
      <c r="E45" s="35" t="s">
        <v>289</v>
      </c>
    </row>
    <row r="46" spans="1:16" ht="12.75">
      <c r="A46" s="25" t="s">
        <v>44</v>
      </c>
      <c s="29" t="s">
        <v>41</v>
      </c>
      <c s="29" t="s">
        <v>1676</v>
      </c>
      <c s="25" t="s">
        <v>46</v>
      </c>
      <c s="30" t="s">
        <v>1677</v>
      </c>
      <c s="31" t="s">
        <v>173</v>
      </c>
      <c s="32">
        <v>20</v>
      </c>
      <c s="33">
        <v>0</v>
      </c>
      <c s="33">
        <f>ROUND(ROUND(H46,2)*ROUND(G46,3),2)</f>
      </c>
      <c r="O46">
        <f>(I46*21)/100</f>
      </c>
      <c t="s">
        <v>22</v>
      </c>
    </row>
    <row r="47" spans="1:5" ht="12.75">
      <c r="A47" s="34" t="s">
        <v>49</v>
      </c>
      <c r="E47" s="35" t="s">
        <v>46</v>
      </c>
    </row>
    <row r="48" spans="1:5" ht="12.75">
      <c r="A48" s="36" t="s">
        <v>51</v>
      </c>
      <c r="E48" s="37" t="s">
        <v>2048</v>
      </c>
    </row>
    <row r="49" spans="1:5" ht="38.25">
      <c r="A49" t="s">
        <v>53</v>
      </c>
      <c r="E49" s="35" t="s">
        <v>289</v>
      </c>
    </row>
    <row r="50" spans="1:18" ht="12.75" customHeight="1">
      <c r="A50" s="6" t="s">
        <v>42</v>
      </c>
      <c s="6"/>
      <c s="40" t="s">
        <v>22</v>
      </c>
      <c s="6"/>
      <c s="27" t="s">
        <v>372</v>
      </c>
      <c s="6"/>
      <c s="6"/>
      <c s="6"/>
      <c s="41">
        <f>0+Q50</f>
      </c>
      <c r="O50">
        <f>0+R50</f>
      </c>
      <c r="Q50">
        <f>0+I51+I55+I59+I63+I67+I71</f>
      </c>
      <c>
        <f>0+O51+O55+O59+O63+O67+O71</f>
      </c>
    </row>
    <row r="51" spans="1:16" ht="12.75">
      <c r="A51" s="25" t="s">
        <v>44</v>
      </c>
      <c s="29" t="s">
        <v>88</v>
      </c>
      <c s="29" t="s">
        <v>1683</v>
      </c>
      <c s="25" t="s">
        <v>46</v>
      </c>
      <c s="30" t="s">
        <v>1684</v>
      </c>
      <c s="31" t="s">
        <v>173</v>
      </c>
      <c s="32">
        <v>912.1</v>
      </c>
      <c s="33">
        <v>0</v>
      </c>
      <c s="33">
        <f>ROUND(ROUND(H51,2)*ROUND(G51,3),2)</f>
      </c>
      <c r="O51">
        <f>(I51*21)/100</f>
      </c>
      <c t="s">
        <v>22</v>
      </c>
    </row>
    <row r="52" spans="1:5" ht="12.75">
      <c r="A52" s="34" t="s">
        <v>49</v>
      </c>
      <c r="E52" s="35" t="s">
        <v>46</v>
      </c>
    </row>
    <row r="53" spans="1:5" ht="76.5">
      <c r="A53" s="36" t="s">
        <v>51</v>
      </c>
      <c r="E53" s="37" t="s">
        <v>2049</v>
      </c>
    </row>
    <row r="54" spans="1:5" ht="102">
      <c r="A54" t="s">
        <v>53</v>
      </c>
      <c r="E54" s="35" t="s">
        <v>377</v>
      </c>
    </row>
    <row r="55" spans="1:16" ht="12.75">
      <c r="A55" s="25" t="s">
        <v>44</v>
      </c>
      <c s="29" t="s">
        <v>92</v>
      </c>
      <c s="29" t="s">
        <v>1721</v>
      </c>
      <c s="25" t="s">
        <v>46</v>
      </c>
      <c s="30" t="s">
        <v>1722</v>
      </c>
      <c s="31" t="s">
        <v>256</v>
      </c>
      <c s="32">
        <v>72.28</v>
      </c>
      <c s="33">
        <v>0</v>
      </c>
      <c s="33">
        <f>ROUND(ROUND(H55,2)*ROUND(G55,3),2)</f>
      </c>
      <c r="O55">
        <f>(I55*21)/100</f>
      </c>
      <c t="s">
        <v>22</v>
      </c>
    </row>
    <row r="56" spans="1:5" ht="12.75">
      <c r="A56" s="34" t="s">
        <v>49</v>
      </c>
      <c r="E56" s="35" t="s">
        <v>46</v>
      </c>
    </row>
    <row r="57" spans="1:5" ht="38.25">
      <c r="A57" s="36" t="s">
        <v>51</v>
      </c>
      <c r="E57" s="37" t="s">
        <v>2050</v>
      </c>
    </row>
    <row r="58" spans="1:5" ht="369.75">
      <c r="A58" t="s">
        <v>53</v>
      </c>
      <c r="E58" s="35" t="s">
        <v>1724</v>
      </c>
    </row>
    <row r="59" spans="1:16" ht="12.75">
      <c r="A59" s="25" t="s">
        <v>44</v>
      </c>
      <c s="29" t="s">
        <v>97</v>
      </c>
      <c s="29" t="s">
        <v>1721</v>
      </c>
      <c s="25" t="s">
        <v>83</v>
      </c>
      <c s="30" t="s">
        <v>1722</v>
      </c>
      <c s="31" t="s">
        <v>256</v>
      </c>
      <c s="32">
        <v>0.503</v>
      </c>
      <c s="33">
        <v>0</v>
      </c>
      <c s="33">
        <f>ROUND(ROUND(H59,2)*ROUND(G59,3),2)</f>
      </c>
      <c r="O59">
        <f>(I59*21)/100</f>
      </c>
      <c t="s">
        <v>22</v>
      </c>
    </row>
    <row r="60" spans="1:5" ht="12.75">
      <c r="A60" s="34" t="s">
        <v>49</v>
      </c>
      <c r="E60" s="35" t="s">
        <v>46</v>
      </c>
    </row>
    <row r="61" spans="1:5" ht="25.5">
      <c r="A61" s="36" t="s">
        <v>51</v>
      </c>
      <c r="E61" s="37" t="s">
        <v>2051</v>
      </c>
    </row>
    <row r="62" spans="1:5" ht="369.75">
      <c r="A62" t="s">
        <v>53</v>
      </c>
      <c r="E62" s="35" t="s">
        <v>1724</v>
      </c>
    </row>
    <row r="63" spans="1:16" ht="12.75">
      <c r="A63" s="25" t="s">
        <v>44</v>
      </c>
      <c s="29" t="s">
        <v>102</v>
      </c>
      <c s="29" t="s">
        <v>1726</v>
      </c>
      <c s="25" t="s">
        <v>46</v>
      </c>
      <c s="30" t="s">
        <v>1727</v>
      </c>
      <c s="31" t="s">
        <v>300</v>
      </c>
      <c s="32">
        <v>13.01</v>
      </c>
      <c s="33">
        <v>0</v>
      </c>
      <c s="33">
        <f>ROUND(ROUND(H63,2)*ROUND(G63,3),2)</f>
      </c>
      <c r="O63">
        <f>(I63*21)/100</f>
      </c>
      <c t="s">
        <v>22</v>
      </c>
    </row>
    <row r="64" spans="1:5" ht="12.75">
      <c r="A64" s="34" t="s">
        <v>49</v>
      </c>
      <c r="E64" s="35" t="s">
        <v>46</v>
      </c>
    </row>
    <row r="65" spans="1:5" ht="25.5">
      <c r="A65" s="36" t="s">
        <v>51</v>
      </c>
      <c r="E65" s="37" t="s">
        <v>2052</v>
      </c>
    </row>
    <row r="66" spans="1:5" ht="267.75">
      <c r="A66" t="s">
        <v>53</v>
      </c>
      <c r="E66" s="35" t="s">
        <v>1729</v>
      </c>
    </row>
    <row r="67" spans="1:16" ht="12.75">
      <c r="A67" s="25" t="s">
        <v>44</v>
      </c>
      <c s="29" t="s">
        <v>107</v>
      </c>
      <c s="29" t="s">
        <v>1726</v>
      </c>
      <c s="25" t="s">
        <v>83</v>
      </c>
      <c s="30" t="s">
        <v>1727</v>
      </c>
      <c s="31" t="s">
        <v>300</v>
      </c>
      <c s="32">
        <v>0.1</v>
      </c>
      <c s="33">
        <v>0</v>
      </c>
      <c s="33">
        <f>ROUND(ROUND(H67,2)*ROUND(G67,3),2)</f>
      </c>
      <c r="O67">
        <f>(I67*21)/100</f>
      </c>
      <c t="s">
        <v>22</v>
      </c>
    </row>
    <row r="68" spans="1:5" ht="12.75">
      <c r="A68" s="34" t="s">
        <v>49</v>
      </c>
      <c r="E68" s="35" t="s">
        <v>46</v>
      </c>
    </row>
    <row r="69" spans="1:5" ht="25.5">
      <c r="A69" s="36" t="s">
        <v>51</v>
      </c>
      <c r="E69" s="37" t="s">
        <v>2053</v>
      </c>
    </row>
    <row r="70" spans="1:5" ht="267.75">
      <c r="A70" t="s">
        <v>53</v>
      </c>
      <c r="E70" s="35" t="s">
        <v>1729</v>
      </c>
    </row>
    <row r="71" spans="1:16" ht="12.75">
      <c r="A71" s="25" t="s">
        <v>44</v>
      </c>
      <c s="29" t="s">
        <v>112</v>
      </c>
      <c s="29" t="s">
        <v>1739</v>
      </c>
      <c s="25" t="s">
        <v>46</v>
      </c>
      <c s="30" t="s">
        <v>1740</v>
      </c>
      <c s="31" t="s">
        <v>173</v>
      </c>
      <c s="32">
        <v>320.96</v>
      </c>
      <c s="33">
        <v>0</v>
      </c>
      <c s="33">
        <f>ROUND(ROUND(H71,2)*ROUND(G71,3),2)</f>
      </c>
      <c r="O71">
        <f>(I71*21)/100</f>
      </c>
      <c t="s">
        <v>22</v>
      </c>
    </row>
    <row r="72" spans="1:5" ht="12.75">
      <c r="A72" s="34" t="s">
        <v>49</v>
      </c>
      <c r="E72" s="35" t="s">
        <v>46</v>
      </c>
    </row>
    <row r="73" spans="1:5" ht="25.5">
      <c r="A73" s="36" t="s">
        <v>51</v>
      </c>
      <c r="E73" s="37" t="s">
        <v>2054</v>
      </c>
    </row>
    <row r="74" spans="1:5" ht="102">
      <c r="A74" t="s">
        <v>53</v>
      </c>
      <c r="E74" s="35" t="s">
        <v>1742</v>
      </c>
    </row>
    <row r="75" spans="1:18" ht="12.75" customHeight="1">
      <c r="A75" s="6" t="s">
        <v>42</v>
      </c>
      <c s="6"/>
      <c s="40" t="s">
        <v>21</v>
      </c>
      <c s="6"/>
      <c s="27" t="s">
        <v>685</v>
      </c>
      <c s="6"/>
      <c s="6"/>
      <c s="6"/>
      <c s="41">
        <f>0+Q75</f>
      </c>
      <c r="O75">
        <f>0+R75</f>
      </c>
      <c r="Q75">
        <f>0+I76+I80+I84+I88</f>
      </c>
      <c>
        <f>0+O76+O80+O84+O88</f>
      </c>
    </row>
    <row r="76" spans="1:16" ht="12.75">
      <c r="A76" s="25" t="s">
        <v>44</v>
      </c>
      <c s="29" t="s">
        <v>116</v>
      </c>
      <c s="29" t="s">
        <v>1748</v>
      </c>
      <c s="25" t="s">
        <v>83</v>
      </c>
      <c s="30" t="s">
        <v>1749</v>
      </c>
      <c s="31" t="s">
        <v>256</v>
      </c>
      <c s="32">
        <v>1.227</v>
      </c>
      <c s="33">
        <v>0</v>
      </c>
      <c s="33">
        <f>ROUND(ROUND(H76,2)*ROUND(G76,3),2)</f>
      </c>
      <c r="O76">
        <f>(I76*21)/100</f>
      </c>
      <c t="s">
        <v>22</v>
      </c>
    </row>
    <row r="77" spans="1:5" ht="12.75">
      <c r="A77" s="34" t="s">
        <v>49</v>
      </c>
      <c r="E77" s="35" t="s">
        <v>46</v>
      </c>
    </row>
    <row r="78" spans="1:5" ht="25.5">
      <c r="A78" s="36" t="s">
        <v>51</v>
      </c>
      <c r="E78" s="37" t="s">
        <v>2055</v>
      </c>
    </row>
    <row r="79" spans="1:5" ht="382.5">
      <c r="A79" t="s">
        <v>53</v>
      </c>
      <c r="E79" s="35" t="s">
        <v>1751</v>
      </c>
    </row>
    <row r="80" spans="1:16" ht="12.75">
      <c r="A80" s="25" t="s">
        <v>44</v>
      </c>
      <c s="29" t="s">
        <v>121</v>
      </c>
      <c s="29" t="s">
        <v>1752</v>
      </c>
      <c s="25" t="s">
        <v>83</v>
      </c>
      <c s="30" t="s">
        <v>1753</v>
      </c>
      <c s="31" t="s">
        <v>300</v>
      </c>
      <c s="32">
        <v>0.178</v>
      </c>
      <c s="33">
        <v>0</v>
      </c>
      <c s="33">
        <f>ROUND(ROUND(H80,2)*ROUND(G80,3),2)</f>
      </c>
      <c r="O80">
        <f>(I80*21)/100</f>
      </c>
      <c t="s">
        <v>22</v>
      </c>
    </row>
    <row r="81" spans="1:5" ht="12.75">
      <c r="A81" s="34" t="s">
        <v>49</v>
      </c>
      <c r="E81" s="35" t="s">
        <v>46</v>
      </c>
    </row>
    <row r="82" spans="1:5" ht="25.5">
      <c r="A82" s="36" t="s">
        <v>51</v>
      </c>
      <c r="E82" s="37" t="s">
        <v>2056</v>
      </c>
    </row>
    <row r="83" spans="1:5" ht="242.25">
      <c r="A83" t="s">
        <v>53</v>
      </c>
      <c r="E83" s="35" t="s">
        <v>1755</v>
      </c>
    </row>
    <row r="84" spans="1:16" ht="12.75">
      <c r="A84" s="25" t="s">
        <v>44</v>
      </c>
      <c s="29" t="s">
        <v>123</v>
      </c>
      <c s="29" t="s">
        <v>1756</v>
      </c>
      <c s="25" t="s">
        <v>83</v>
      </c>
      <c s="30" t="s">
        <v>1757</v>
      </c>
      <c s="31" t="s">
        <v>256</v>
      </c>
      <c s="32">
        <v>74.402</v>
      </c>
      <c s="33">
        <v>0</v>
      </c>
      <c s="33">
        <f>ROUND(ROUND(H84,2)*ROUND(G84,3),2)</f>
      </c>
      <c r="O84">
        <f>(I84*21)/100</f>
      </c>
      <c t="s">
        <v>22</v>
      </c>
    </row>
    <row r="85" spans="1:5" ht="12.75">
      <c r="A85" s="34" t="s">
        <v>49</v>
      </c>
      <c r="E85" s="35" t="s">
        <v>46</v>
      </c>
    </row>
    <row r="86" spans="1:5" ht="63.75">
      <c r="A86" s="36" t="s">
        <v>51</v>
      </c>
      <c r="E86" s="37" t="s">
        <v>2057</v>
      </c>
    </row>
    <row r="87" spans="1:5" ht="369.75">
      <c r="A87" t="s">
        <v>53</v>
      </c>
      <c r="E87" s="35" t="s">
        <v>704</v>
      </c>
    </row>
    <row r="88" spans="1:16" ht="12.75">
      <c r="A88" s="25" t="s">
        <v>44</v>
      </c>
      <c s="29" t="s">
        <v>129</v>
      </c>
      <c s="29" t="s">
        <v>1762</v>
      </c>
      <c s="25" t="s">
        <v>83</v>
      </c>
      <c s="30" t="s">
        <v>1763</v>
      </c>
      <c s="31" t="s">
        <v>300</v>
      </c>
      <c s="32">
        <v>13.764</v>
      </c>
      <c s="33">
        <v>0</v>
      </c>
      <c s="33">
        <f>ROUND(ROUND(H88,2)*ROUND(G88,3),2)</f>
      </c>
      <c r="O88">
        <f>(I88*21)/100</f>
      </c>
      <c t="s">
        <v>22</v>
      </c>
    </row>
    <row r="89" spans="1:5" ht="12.75">
      <c r="A89" s="34" t="s">
        <v>49</v>
      </c>
      <c r="E89" s="35" t="s">
        <v>46</v>
      </c>
    </row>
    <row r="90" spans="1:5" ht="25.5">
      <c r="A90" s="36" t="s">
        <v>51</v>
      </c>
      <c r="E90" s="37" t="s">
        <v>2058</v>
      </c>
    </row>
    <row r="91" spans="1:5" ht="267.75">
      <c r="A91" t="s">
        <v>53</v>
      </c>
      <c r="E91" s="35" t="s">
        <v>1729</v>
      </c>
    </row>
    <row r="92" spans="1:18" ht="12.75" customHeight="1">
      <c r="A92" s="6" t="s">
        <v>42</v>
      </c>
      <c s="6"/>
      <c s="40" t="s">
        <v>32</v>
      </c>
      <c s="6"/>
      <c s="27" t="s">
        <v>698</v>
      </c>
      <c s="6"/>
      <c s="6"/>
      <c s="6"/>
      <c s="41">
        <f>0+Q92</f>
      </c>
      <c r="O92">
        <f>0+R92</f>
      </c>
      <c r="Q92">
        <f>0+I93+I97+I101+I105+I109+I113+I117+I121+I125+I129+I133+I137</f>
      </c>
      <c>
        <f>0+O93+O97+O101+O105+O109+O113+O117+O121+O125+O129+O133+O137</f>
      </c>
    </row>
    <row r="93" spans="1:16" ht="12.75">
      <c r="A93" s="25" t="s">
        <v>44</v>
      </c>
      <c s="29" t="s">
        <v>133</v>
      </c>
      <c s="29" t="s">
        <v>1992</v>
      </c>
      <c s="25" t="s">
        <v>83</v>
      </c>
      <c s="30" t="s">
        <v>1993</v>
      </c>
      <c s="31" t="s">
        <v>256</v>
      </c>
      <c s="32">
        <v>15.55</v>
      </c>
      <c s="33">
        <v>0</v>
      </c>
      <c s="33">
        <f>ROUND(ROUND(H93,2)*ROUND(G93,3),2)</f>
      </c>
      <c r="O93">
        <f>(I93*21)/100</f>
      </c>
      <c t="s">
        <v>22</v>
      </c>
    </row>
    <row r="94" spans="1:5" ht="12.75">
      <c r="A94" s="34" t="s">
        <v>49</v>
      </c>
      <c r="E94" s="35" t="s">
        <v>46</v>
      </c>
    </row>
    <row r="95" spans="1:5" ht="38.25">
      <c r="A95" s="36" t="s">
        <v>51</v>
      </c>
      <c r="E95" s="37" t="s">
        <v>2059</v>
      </c>
    </row>
    <row r="96" spans="1:5" ht="369.75">
      <c r="A96" t="s">
        <v>53</v>
      </c>
      <c r="E96" s="35" t="s">
        <v>704</v>
      </c>
    </row>
    <row r="97" spans="1:16" ht="12.75">
      <c r="A97" s="25" t="s">
        <v>44</v>
      </c>
      <c s="29" t="s">
        <v>135</v>
      </c>
      <c s="29" t="s">
        <v>1995</v>
      </c>
      <c s="25" t="s">
        <v>83</v>
      </c>
      <c s="30" t="s">
        <v>1996</v>
      </c>
      <c s="31" t="s">
        <v>300</v>
      </c>
      <c s="32">
        <v>3.888</v>
      </c>
      <c s="33">
        <v>0</v>
      </c>
      <c s="33">
        <f>ROUND(ROUND(H97,2)*ROUND(G97,3),2)</f>
      </c>
      <c r="O97">
        <f>(I97*21)/100</f>
      </c>
      <c t="s">
        <v>22</v>
      </c>
    </row>
    <row r="98" spans="1:5" ht="12.75">
      <c r="A98" s="34" t="s">
        <v>49</v>
      </c>
      <c r="E98" s="35" t="s">
        <v>46</v>
      </c>
    </row>
    <row r="99" spans="1:5" ht="25.5">
      <c r="A99" s="36" t="s">
        <v>51</v>
      </c>
      <c r="E99" s="37" t="s">
        <v>2060</v>
      </c>
    </row>
    <row r="100" spans="1:5" ht="267.75">
      <c r="A100" t="s">
        <v>53</v>
      </c>
      <c r="E100" s="35" t="s">
        <v>1998</v>
      </c>
    </row>
    <row r="101" spans="1:16" ht="12.75">
      <c r="A101" s="25" t="s">
        <v>44</v>
      </c>
      <c s="29" t="s">
        <v>139</v>
      </c>
      <c s="29" t="s">
        <v>1806</v>
      </c>
      <c s="25" t="s">
        <v>46</v>
      </c>
      <c s="30" t="s">
        <v>1807</v>
      </c>
      <c s="31" t="s">
        <v>256</v>
      </c>
      <c s="32">
        <v>43.232</v>
      </c>
      <c s="33">
        <v>0</v>
      </c>
      <c s="33">
        <f>ROUND(ROUND(H101,2)*ROUND(G101,3),2)</f>
      </c>
      <c r="O101">
        <f>(I101*21)/100</f>
      </c>
      <c t="s">
        <v>22</v>
      </c>
    </row>
    <row r="102" spans="1:5" ht="12.75">
      <c r="A102" s="34" t="s">
        <v>49</v>
      </c>
      <c r="E102" s="35" t="s">
        <v>46</v>
      </c>
    </row>
    <row r="103" spans="1:5" ht="51">
      <c r="A103" s="36" t="s">
        <v>51</v>
      </c>
      <c r="E103" s="37" t="s">
        <v>2061</v>
      </c>
    </row>
    <row r="104" spans="1:5" ht="369.75">
      <c r="A104" t="s">
        <v>53</v>
      </c>
      <c r="E104" s="35" t="s">
        <v>704</v>
      </c>
    </row>
    <row r="105" spans="1:16" ht="12.75">
      <c r="A105" s="25" t="s">
        <v>44</v>
      </c>
      <c s="29" t="s">
        <v>143</v>
      </c>
      <c s="29" t="s">
        <v>706</v>
      </c>
      <c s="25" t="s">
        <v>46</v>
      </c>
      <c s="30" t="s">
        <v>707</v>
      </c>
      <c s="31" t="s">
        <v>256</v>
      </c>
      <c s="32">
        <v>263.775</v>
      </c>
      <c s="33">
        <v>0</v>
      </c>
      <c s="33">
        <f>ROUND(ROUND(H105,2)*ROUND(G105,3),2)</f>
      </c>
      <c r="O105">
        <f>(I105*21)/100</f>
      </c>
      <c t="s">
        <v>22</v>
      </c>
    </row>
    <row r="106" spans="1:5" ht="12.75">
      <c r="A106" s="34" t="s">
        <v>49</v>
      </c>
      <c r="E106" s="35" t="s">
        <v>46</v>
      </c>
    </row>
    <row r="107" spans="1:5" ht="89.25">
      <c r="A107" s="36" t="s">
        <v>51</v>
      </c>
      <c r="E107" s="37" t="s">
        <v>2062</v>
      </c>
    </row>
    <row r="108" spans="1:5" ht="369.75">
      <c r="A108" t="s">
        <v>53</v>
      </c>
      <c r="E108" s="35" t="s">
        <v>704</v>
      </c>
    </row>
    <row r="109" spans="1:16" ht="12.75">
      <c r="A109" s="25" t="s">
        <v>44</v>
      </c>
      <c s="29" t="s">
        <v>147</v>
      </c>
      <c s="29" t="s">
        <v>711</v>
      </c>
      <c s="25" t="s">
        <v>46</v>
      </c>
      <c s="30" t="s">
        <v>712</v>
      </c>
      <c s="31" t="s">
        <v>256</v>
      </c>
      <c s="32">
        <v>231.95</v>
      </c>
      <c s="33">
        <v>0</v>
      </c>
      <c s="33">
        <f>ROUND(ROUND(H109,2)*ROUND(G109,3),2)</f>
      </c>
      <c r="O109">
        <f>(I109*21)/100</f>
      </c>
      <c t="s">
        <v>22</v>
      </c>
    </row>
    <row r="110" spans="1:5" ht="12.75">
      <c r="A110" s="34" t="s">
        <v>49</v>
      </c>
      <c r="E110" s="35" t="s">
        <v>46</v>
      </c>
    </row>
    <row r="111" spans="1:5" ht="51">
      <c r="A111" s="36" t="s">
        <v>51</v>
      </c>
      <c r="E111" s="37" t="s">
        <v>2063</v>
      </c>
    </row>
    <row r="112" spans="1:5" ht="38.25">
      <c r="A112" t="s">
        <v>53</v>
      </c>
      <c r="E112" s="35" t="s">
        <v>632</v>
      </c>
    </row>
    <row r="113" spans="1:16" ht="12.75">
      <c r="A113" s="25" t="s">
        <v>44</v>
      </c>
      <c s="29" t="s">
        <v>151</v>
      </c>
      <c s="29" t="s">
        <v>1811</v>
      </c>
      <c s="25" t="s">
        <v>46</v>
      </c>
      <c s="30" t="s">
        <v>1812</v>
      </c>
      <c s="31" t="s">
        <v>256</v>
      </c>
      <c s="32">
        <v>9.288</v>
      </c>
      <c s="33">
        <v>0</v>
      </c>
      <c s="33">
        <f>ROUND(ROUND(H113,2)*ROUND(G113,3),2)</f>
      </c>
      <c r="O113">
        <f>(I113*21)/100</f>
      </c>
      <c t="s">
        <v>22</v>
      </c>
    </row>
    <row r="114" spans="1:5" ht="12.75">
      <c r="A114" s="34" t="s">
        <v>49</v>
      </c>
      <c r="E114" s="35" t="s">
        <v>46</v>
      </c>
    </row>
    <row r="115" spans="1:5" ht="25.5">
      <c r="A115" s="36" t="s">
        <v>51</v>
      </c>
      <c r="E115" s="37" t="s">
        <v>2064</v>
      </c>
    </row>
    <row r="116" spans="1:5" ht="25.5">
      <c r="A116" t="s">
        <v>53</v>
      </c>
      <c r="E116" s="35" t="s">
        <v>1814</v>
      </c>
    </row>
    <row r="117" spans="1:16" ht="12.75">
      <c r="A117" s="25" t="s">
        <v>44</v>
      </c>
      <c s="29" t="s">
        <v>155</v>
      </c>
      <c s="29" t="s">
        <v>2004</v>
      </c>
      <c s="25" t="s">
        <v>83</v>
      </c>
      <c s="30" t="s">
        <v>2005</v>
      </c>
      <c s="31" t="s">
        <v>256</v>
      </c>
      <c s="32">
        <v>4.475</v>
      </c>
      <c s="33">
        <v>0</v>
      </c>
      <c s="33">
        <f>ROUND(ROUND(H117,2)*ROUND(G117,3),2)</f>
      </c>
      <c r="O117">
        <f>(I117*21)/100</f>
      </c>
      <c t="s">
        <v>22</v>
      </c>
    </row>
    <row r="118" spans="1:5" ht="12.75">
      <c r="A118" s="34" t="s">
        <v>49</v>
      </c>
      <c r="E118" s="35" t="s">
        <v>46</v>
      </c>
    </row>
    <row r="119" spans="1:5" ht="38.25">
      <c r="A119" s="36" t="s">
        <v>51</v>
      </c>
      <c r="E119" s="37" t="s">
        <v>2065</v>
      </c>
    </row>
    <row r="120" spans="1:5" ht="369.75">
      <c r="A120" t="s">
        <v>53</v>
      </c>
      <c r="E120" s="35" t="s">
        <v>704</v>
      </c>
    </row>
    <row r="121" spans="1:16" ht="12.75">
      <c r="A121" s="25" t="s">
        <v>44</v>
      </c>
      <c s="29" t="s">
        <v>161</v>
      </c>
      <c s="29" t="s">
        <v>2007</v>
      </c>
      <c s="25" t="s">
        <v>83</v>
      </c>
      <c s="30" t="s">
        <v>2008</v>
      </c>
      <c s="31" t="s">
        <v>300</v>
      </c>
      <c s="32">
        <v>0.403</v>
      </c>
      <c s="33">
        <v>0</v>
      </c>
      <c s="33">
        <f>ROUND(ROUND(H121,2)*ROUND(G121,3),2)</f>
      </c>
      <c r="O121">
        <f>(I121*21)/100</f>
      </c>
      <c t="s">
        <v>22</v>
      </c>
    </row>
    <row r="122" spans="1:5" ht="12.75">
      <c r="A122" s="34" t="s">
        <v>49</v>
      </c>
      <c r="E122" s="35" t="s">
        <v>46</v>
      </c>
    </row>
    <row r="123" spans="1:5" ht="25.5">
      <c r="A123" s="36" t="s">
        <v>51</v>
      </c>
      <c r="E123" s="37" t="s">
        <v>2066</v>
      </c>
    </row>
    <row r="124" spans="1:5" ht="178.5">
      <c r="A124" t="s">
        <v>53</v>
      </c>
      <c r="E124" s="35" t="s">
        <v>2010</v>
      </c>
    </row>
    <row r="125" spans="1:16" ht="12.75">
      <c r="A125" s="25" t="s">
        <v>44</v>
      </c>
      <c s="29" t="s">
        <v>168</v>
      </c>
      <c s="29" t="s">
        <v>2011</v>
      </c>
      <c s="25" t="s">
        <v>83</v>
      </c>
      <c s="30" t="s">
        <v>2012</v>
      </c>
      <c s="31" t="s">
        <v>300</v>
      </c>
      <c s="32">
        <v>0.354</v>
      </c>
      <c s="33">
        <v>0</v>
      </c>
      <c s="33">
        <f>ROUND(ROUND(H125,2)*ROUND(G125,3),2)</f>
      </c>
      <c r="O125">
        <f>(I125*21)/100</f>
      </c>
      <c t="s">
        <v>22</v>
      </c>
    </row>
    <row r="126" spans="1:5" ht="12.75">
      <c r="A126" s="34" t="s">
        <v>49</v>
      </c>
      <c r="E126" s="35" t="s">
        <v>46</v>
      </c>
    </row>
    <row r="127" spans="1:5" ht="25.5">
      <c r="A127" s="36" t="s">
        <v>51</v>
      </c>
      <c r="E127" s="37" t="s">
        <v>2067</v>
      </c>
    </row>
    <row r="128" spans="1:5" ht="178.5">
      <c r="A128" t="s">
        <v>53</v>
      </c>
      <c r="E128" s="35" t="s">
        <v>2010</v>
      </c>
    </row>
    <row r="129" spans="1:16" ht="25.5">
      <c r="A129" s="25" t="s">
        <v>44</v>
      </c>
      <c s="29" t="s">
        <v>170</v>
      </c>
      <c s="29" t="s">
        <v>1815</v>
      </c>
      <c s="25" t="s">
        <v>46</v>
      </c>
      <c s="30" t="s">
        <v>1816</v>
      </c>
      <c s="31" t="s">
        <v>256</v>
      </c>
      <c s="32">
        <v>74.04</v>
      </c>
      <c s="33">
        <v>0</v>
      </c>
      <c s="33">
        <f>ROUND(ROUND(H129,2)*ROUND(G129,3),2)</f>
      </c>
      <c r="O129">
        <f>(I129*21)/100</f>
      </c>
      <c t="s">
        <v>22</v>
      </c>
    </row>
    <row r="130" spans="1:5" ht="12.75">
      <c r="A130" s="34" t="s">
        <v>49</v>
      </c>
      <c r="E130" s="35" t="s">
        <v>46</v>
      </c>
    </row>
    <row r="131" spans="1:5" ht="25.5">
      <c r="A131" s="36" t="s">
        <v>51</v>
      </c>
      <c r="E131" s="37" t="s">
        <v>2068</v>
      </c>
    </row>
    <row r="132" spans="1:5" ht="38.25">
      <c r="A132" t="s">
        <v>53</v>
      </c>
      <c r="E132" s="35" t="s">
        <v>632</v>
      </c>
    </row>
    <row r="133" spans="1:16" ht="12.75">
      <c r="A133" s="25" t="s">
        <v>44</v>
      </c>
      <c s="29" t="s">
        <v>176</v>
      </c>
      <c s="29" t="s">
        <v>1818</v>
      </c>
      <c s="25" t="s">
        <v>46</v>
      </c>
      <c s="30" t="s">
        <v>1819</v>
      </c>
      <c s="31" t="s">
        <v>256</v>
      </c>
      <c s="32">
        <v>1123.041</v>
      </c>
      <c s="33">
        <v>0</v>
      </c>
      <c s="33">
        <f>ROUND(ROUND(H133,2)*ROUND(G133,3),2)</f>
      </c>
      <c r="O133">
        <f>(I133*21)/100</f>
      </c>
      <c t="s">
        <v>22</v>
      </c>
    </row>
    <row r="134" spans="1:5" ht="12.75">
      <c r="A134" s="34" t="s">
        <v>49</v>
      </c>
      <c r="E134" s="35" t="s">
        <v>46</v>
      </c>
    </row>
    <row r="135" spans="1:5" ht="102">
      <c r="A135" s="36" t="s">
        <v>51</v>
      </c>
      <c r="E135" s="37" t="s">
        <v>2069</v>
      </c>
    </row>
    <row r="136" spans="1:5" ht="38.25">
      <c r="A136" t="s">
        <v>53</v>
      </c>
      <c r="E136" s="35" t="s">
        <v>632</v>
      </c>
    </row>
    <row r="137" spans="1:16" ht="12.75">
      <c r="A137" s="25" t="s">
        <v>44</v>
      </c>
      <c s="29" t="s">
        <v>180</v>
      </c>
      <c s="29" t="s">
        <v>716</v>
      </c>
      <c s="25" t="s">
        <v>46</v>
      </c>
      <c s="30" t="s">
        <v>717</v>
      </c>
      <c s="31" t="s">
        <v>256</v>
      </c>
      <c s="32">
        <v>5.895</v>
      </c>
      <c s="33">
        <v>0</v>
      </c>
      <c s="33">
        <f>ROUND(ROUND(H137,2)*ROUND(G137,3),2)</f>
      </c>
      <c r="O137">
        <f>(I137*21)/100</f>
      </c>
      <c t="s">
        <v>22</v>
      </c>
    </row>
    <row r="138" spans="1:5" ht="12.75">
      <c r="A138" s="34" t="s">
        <v>49</v>
      </c>
      <c r="E138" s="35" t="s">
        <v>46</v>
      </c>
    </row>
    <row r="139" spans="1:5" ht="25.5">
      <c r="A139" s="36" t="s">
        <v>51</v>
      </c>
      <c r="E139" s="37" t="s">
        <v>2070</v>
      </c>
    </row>
    <row r="140" spans="1:5" ht="102">
      <c r="A140" t="s">
        <v>53</v>
      </c>
      <c r="E140" s="35" t="s">
        <v>720</v>
      </c>
    </row>
    <row r="141" spans="1:18" ht="12.75" customHeight="1">
      <c r="A141" s="6" t="s">
        <v>42</v>
      </c>
      <c s="6"/>
      <c s="40" t="s">
        <v>73</v>
      </c>
      <c s="6"/>
      <c s="27" t="s">
        <v>792</v>
      </c>
      <c s="6"/>
      <c s="6"/>
      <c s="6"/>
      <c s="41">
        <f>0+Q141</f>
      </c>
      <c r="O141">
        <f>0+R141</f>
      </c>
      <c r="Q141">
        <f>0+I142+I146+I150+I154+I158+I162+I166</f>
      </c>
      <c>
        <f>0+O142+O146+O150+O154+O158+O162+O166</f>
      </c>
    </row>
    <row r="142" spans="1:16" ht="25.5">
      <c r="A142" s="25" t="s">
        <v>44</v>
      </c>
      <c s="29" t="s">
        <v>186</v>
      </c>
      <c s="29" t="s">
        <v>1853</v>
      </c>
      <c s="25" t="s">
        <v>46</v>
      </c>
      <c s="30" t="s">
        <v>1854</v>
      </c>
      <c s="31" t="s">
        <v>173</v>
      </c>
      <c s="32">
        <v>218.99</v>
      </c>
      <c s="33">
        <v>0</v>
      </c>
      <c s="33">
        <f>ROUND(ROUND(H142,2)*ROUND(G142,3),2)</f>
      </c>
      <c r="O142">
        <f>(I142*21)/100</f>
      </c>
      <c t="s">
        <v>22</v>
      </c>
    </row>
    <row r="143" spans="1:5" ht="12.75">
      <c r="A143" s="34" t="s">
        <v>49</v>
      </c>
      <c r="E143" s="35" t="s">
        <v>46</v>
      </c>
    </row>
    <row r="144" spans="1:5" ht="89.25">
      <c r="A144" s="36" t="s">
        <v>51</v>
      </c>
      <c r="E144" s="37" t="s">
        <v>2071</v>
      </c>
    </row>
    <row r="145" spans="1:5" ht="191.25">
      <c r="A145" t="s">
        <v>53</v>
      </c>
      <c r="E145" s="35" t="s">
        <v>1856</v>
      </c>
    </row>
    <row r="146" spans="1:16" ht="25.5">
      <c r="A146" s="25" t="s">
        <v>44</v>
      </c>
      <c s="29" t="s">
        <v>191</v>
      </c>
      <c s="29" t="s">
        <v>1857</v>
      </c>
      <c s="25" t="s">
        <v>46</v>
      </c>
      <c s="30" t="s">
        <v>1858</v>
      </c>
      <c s="31" t="s">
        <v>173</v>
      </c>
      <c s="32">
        <v>210.94</v>
      </c>
      <c s="33">
        <v>0</v>
      </c>
      <c s="33">
        <f>ROUND(ROUND(H146,2)*ROUND(G146,3),2)</f>
      </c>
      <c r="O146">
        <f>(I146*21)/100</f>
      </c>
      <c t="s">
        <v>22</v>
      </c>
    </row>
    <row r="147" spans="1:5" ht="12.75">
      <c r="A147" s="34" t="s">
        <v>49</v>
      </c>
      <c r="E147" s="35" t="s">
        <v>46</v>
      </c>
    </row>
    <row r="148" spans="1:5" ht="63.75">
      <c r="A148" s="36" t="s">
        <v>51</v>
      </c>
      <c r="E148" s="37" t="s">
        <v>2072</v>
      </c>
    </row>
    <row r="149" spans="1:5" ht="191.25">
      <c r="A149" t="s">
        <v>53</v>
      </c>
      <c r="E149" s="35" t="s">
        <v>1856</v>
      </c>
    </row>
    <row r="150" spans="1:16" ht="25.5">
      <c r="A150" s="25" t="s">
        <v>44</v>
      </c>
      <c s="29" t="s">
        <v>605</v>
      </c>
      <c s="29" t="s">
        <v>1860</v>
      </c>
      <c s="25" t="s">
        <v>46</v>
      </c>
      <c s="30" t="s">
        <v>1861</v>
      </c>
      <c s="31" t="s">
        <v>173</v>
      </c>
      <c s="32">
        <v>45.319</v>
      </c>
      <c s="33">
        <v>0</v>
      </c>
      <c s="33">
        <f>ROUND(ROUND(H150,2)*ROUND(G150,3),2)</f>
      </c>
      <c r="O150">
        <f>(I150*21)/100</f>
      </c>
      <c t="s">
        <v>22</v>
      </c>
    </row>
    <row r="151" spans="1:5" ht="12.75">
      <c r="A151" s="34" t="s">
        <v>49</v>
      </c>
      <c r="E151" s="35" t="s">
        <v>46</v>
      </c>
    </row>
    <row r="152" spans="1:5" ht="25.5">
      <c r="A152" s="36" t="s">
        <v>51</v>
      </c>
      <c r="E152" s="37" t="s">
        <v>2073</v>
      </c>
    </row>
    <row r="153" spans="1:5" ht="204">
      <c r="A153" t="s">
        <v>53</v>
      </c>
      <c r="E153" s="35" t="s">
        <v>1863</v>
      </c>
    </row>
    <row r="154" spans="1:16" ht="12.75">
      <c r="A154" s="25" t="s">
        <v>44</v>
      </c>
      <c s="29" t="s">
        <v>608</v>
      </c>
      <c s="29" t="s">
        <v>1868</v>
      </c>
      <c s="25" t="s">
        <v>46</v>
      </c>
      <c s="30" t="s">
        <v>1869</v>
      </c>
      <c s="31" t="s">
        <v>173</v>
      </c>
      <c s="32">
        <v>429.93</v>
      </c>
      <c s="33">
        <v>0</v>
      </c>
      <c s="33">
        <f>ROUND(ROUND(H154,2)*ROUND(G154,3),2)</f>
      </c>
      <c r="O154">
        <f>(I154*21)/100</f>
      </c>
      <c t="s">
        <v>22</v>
      </c>
    </row>
    <row r="155" spans="1:5" ht="12.75">
      <c r="A155" s="34" t="s">
        <v>49</v>
      </c>
      <c r="E155" s="35" t="s">
        <v>46</v>
      </c>
    </row>
    <row r="156" spans="1:5" ht="114.75">
      <c r="A156" s="36" t="s">
        <v>51</v>
      </c>
      <c r="E156" s="37" t="s">
        <v>2074</v>
      </c>
    </row>
    <row r="157" spans="1:5" ht="38.25">
      <c r="A157" t="s">
        <v>53</v>
      </c>
      <c r="E157" s="35" t="s">
        <v>1867</v>
      </c>
    </row>
    <row r="158" spans="1:16" ht="12.75">
      <c r="A158" s="25" t="s">
        <v>44</v>
      </c>
      <c s="29" t="s">
        <v>614</v>
      </c>
      <c s="29" t="s">
        <v>1876</v>
      </c>
      <c s="25" t="s">
        <v>46</v>
      </c>
      <c s="30" t="s">
        <v>1877</v>
      </c>
      <c s="31" t="s">
        <v>173</v>
      </c>
      <c s="32">
        <v>3</v>
      </c>
      <c s="33">
        <v>0</v>
      </c>
      <c s="33">
        <f>ROUND(ROUND(H158,2)*ROUND(G158,3),2)</f>
      </c>
      <c r="O158">
        <f>(I158*21)/100</f>
      </c>
      <c t="s">
        <v>22</v>
      </c>
    </row>
    <row r="159" spans="1:5" ht="12.75">
      <c r="A159" s="34" t="s">
        <v>49</v>
      </c>
      <c r="E159" s="35" t="s">
        <v>46</v>
      </c>
    </row>
    <row r="160" spans="1:5" ht="12.75">
      <c r="A160" s="36" t="s">
        <v>51</v>
      </c>
      <c r="E160" s="37" t="s">
        <v>2075</v>
      </c>
    </row>
    <row r="161" spans="1:5" ht="51">
      <c r="A161" t="s">
        <v>53</v>
      </c>
      <c r="E161" s="35" t="s">
        <v>1879</v>
      </c>
    </row>
    <row r="162" spans="1:16" ht="12.75">
      <c r="A162" s="25" t="s">
        <v>44</v>
      </c>
      <c s="29" t="s">
        <v>617</v>
      </c>
      <c s="29" t="s">
        <v>1880</v>
      </c>
      <c s="25" t="s">
        <v>46</v>
      </c>
      <c s="30" t="s">
        <v>1881</v>
      </c>
      <c s="31" t="s">
        <v>173</v>
      </c>
      <c s="32">
        <v>11.08</v>
      </c>
      <c s="33">
        <v>0</v>
      </c>
      <c s="33">
        <f>ROUND(ROUND(H162,2)*ROUND(G162,3),2)</f>
      </c>
      <c r="O162">
        <f>(I162*21)/100</f>
      </c>
      <c t="s">
        <v>22</v>
      </c>
    </row>
    <row r="163" spans="1:5" ht="12.75">
      <c r="A163" s="34" t="s">
        <v>49</v>
      </c>
      <c r="E163" s="35" t="s">
        <v>46</v>
      </c>
    </row>
    <row r="164" spans="1:5" ht="12.75">
      <c r="A164" s="36" t="s">
        <v>51</v>
      </c>
      <c r="E164" s="37" t="s">
        <v>2076</v>
      </c>
    </row>
    <row r="165" spans="1:5" ht="51">
      <c r="A165" t="s">
        <v>53</v>
      </c>
      <c r="E165" s="35" t="s">
        <v>1879</v>
      </c>
    </row>
    <row r="166" spans="1:16" ht="12.75">
      <c r="A166" s="25" t="s">
        <v>44</v>
      </c>
      <c s="29" t="s">
        <v>622</v>
      </c>
      <c s="29" t="s">
        <v>1883</v>
      </c>
      <c s="25" t="s">
        <v>46</v>
      </c>
      <c s="30" t="s">
        <v>1884</v>
      </c>
      <c s="31" t="s">
        <v>173</v>
      </c>
      <c s="32">
        <v>27.2</v>
      </c>
      <c s="33">
        <v>0</v>
      </c>
      <c s="33">
        <f>ROUND(ROUND(H166,2)*ROUND(G166,3),2)</f>
      </c>
      <c r="O166">
        <f>(I166*21)/100</f>
      </c>
      <c t="s">
        <v>22</v>
      </c>
    </row>
    <row r="167" spans="1:5" ht="12.75">
      <c r="A167" s="34" t="s">
        <v>49</v>
      </c>
      <c r="E167" s="35" t="s">
        <v>46</v>
      </c>
    </row>
    <row r="168" spans="1:5" ht="12.75">
      <c r="A168" s="36" t="s">
        <v>51</v>
      </c>
      <c r="E168" s="37" t="s">
        <v>2077</v>
      </c>
    </row>
    <row r="169" spans="1:5" ht="51">
      <c r="A169" t="s">
        <v>53</v>
      </c>
      <c r="E169" s="35" t="s">
        <v>1879</v>
      </c>
    </row>
    <row r="170" spans="1:18" ht="12.75" customHeight="1">
      <c r="A170" s="6" t="s">
        <v>42</v>
      </c>
      <c s="6"/>
      <c s="40" t="s">
        <v>77</v>
      </c>
      <c s="6"/>
      <c s="27" t="s">
        <v>804</v>
      </c>
      <c s="6"/>
      <c s="6"/>
      <c s="6"/>
      <c s="41">
        <f>0+Q170</f>
      </c>
      <c r="O170">
        <f>0+R170</f>
      </c>
      <c r="Q170">
        <f>0+I171+I175+I179+I183</f>
      </c>
      <c>
        <f>0+O171+O175+O179+O183</f>
      </c>
    </row>
    <row r="171" spans="1:16" ht="12.75">
      <c r="A171" s="25" t="s">
        <v>44</v>
      </c>
      <c s="29" t="s">
        <v>627</v>
      </c>
      <c s="29" t="s">
        <v>2078</v>
      </c>
      <c s="25" t="s">
        <v>46</v>
      </c>
      <c s="30" t="s">
        <v>2079</v>
      </c>
      <c s="31" t="s">
        <v>415</v>
      </c>
      <c s="32">
        <v>4</v>
      </c>
      <c s="33">
        <v>0</v>
      </c>
      <c s="33">
        <f>ROUND(ROUND(H171,2)*ROUND(G171,3),2)</f>
      </c>
      <c r="O171">
        <f>(I171*21)/100</f>
      </c>
      <c t="s">
        <v>22</v>
      </c>
    </row>
    <row r="172" spans="1:5" ht="12.75">
      <c r="A172" s="34" t="s">
        <v>49</v>
      </c>
      <c r="E172" s="35" t="s">
        <v>46</v>
      </c>
    </row>
    <row r="173" spans="1:5" ht="25.5">
      <c r="A173" s="36" t="s">
        <v>51</v>
      </c>
      <c r="E173" s="37" t="s">
        <v>2080</v>
      </c>
    </row>
    <row r="174" spans="1:5" ht="255">
      <c r="A174" t="s">
        <v>53</v>
      </c>
      <c r="E174" s="35" t="s">
        <v>816</v>
      </c>
    </row>
    <row r="175" spans="1:16" ht="12.75">
      <c r="A175" s="25" t="s">
        <v>44</v>
      </c>
      <c s="29" t="s">
        <v>633</v>
      </c>
      <c s="29" t="s">
        <v>1892</v>
      </c>
      <c s="25" t="s">
        <v>46</v>
      </c>
      <c s="30" t="s">
        <v>1893</v>
      </c>
      <c s="31" t="s">
        <v>415</v>
      </c>
      <c s="32">
        <v>54.4</v>
      </c>
      <c s="33">
        <v>0</v>
      </c>
      <c s="33">
        <f>ROUND(ROUND(H175,2)*ROUND(G175,3),2)</f>
      </c>
      <c r="O175">
        <f>(I175*21)/100</f>
      </c>
      <c t="s">
        <v>22</v>
      </c>
    </row>
    <row r="176" spans="1:5" ht="12.75">
      <c r="A176" s="34" t="s">
        <v>49</v>
      </c>
      <c r="E176" s="35" t="s">
        <v>46</v>
      </c>
    </row>
    <row r="177" spans="1:5" ht="12.75">
      <c r="A177" s="36" t="s">
        <v>51</v>
      </c>
      <c r="E177" s="37" t="s">
        <v>2081</v>
      </c>
    </row>
    <row r="178" spans="1:5" ht="242.25">
      <c r="A178" t="s">
        <v>53</v>
      </c>
      <c r="E178" s="35" t="s">
        <v>1039</v>
      </c>
    </row>
    <row r="179" spans="1:16" ht="12.75">
      <c r="A179" s="25" t="s">
        <v>44</v>
      </c>
      <c s="29" t="s">
        <v>639</v>
      </c>
      <c s="29" t="s">
        <v>1895</v>
      </c>
      <c s="25" t="s">
        <v>46</v>
      </c>
      <c s="30" t="s">
        <v>1896</v>
      </c>
      <c s="31" t="s">
        <v>415</v>
      </c>
      <c s="32">
        <v>112</v>
      </c>
      <c s="33">
        <v>0</v>
      </c>
      <c s="33">
        <f>ROUND(ROUND(H179,2)*ROUND(G179,3),2)</f>
      </c>
      <c r="O179">
        <f>(I179*21)/100</f>
      </c>
      <c t="s">
        <v>22</v>
      </c>
    </row>
    <row r="180" spans="1:5" ht="12.75">
      <c r="A180" s="34" t="s">
        <v>49</v>
      </c>
      <c r="E180" s="35" t="s">
        <v>46</v>
      </c>
    </row>
    <row r="181" spans="1:5" ht="76.5">
      <c r="A181" s="36" t="s">
        <v>51</v>
      </c>
      <c r="E181" s="37" t="s">
        <v>2082</v>
      </c>
    </row>
    <row r="182" spans="1:5" ht="242.25">
      <c r="A182" t="s">
        <v>53</v>
      </c>
      <c r="E182" s="35" t="s">
        <v>1898</v>
      </c>
    </row>
    <row r="183" spans="1:16" ht="12.75">
      <c r="A183" s="25" t="s">
        <v>44</v>
      </c>
      <c s="29" t="s">
        <v>645</v>
      </c>
      <c s="29" t="s">
        <v>1899</v>
      </c>
      <c s="25" t="s">
        <v>46</v>
      </c>
      <c s="30" t="s">
        <v>1900</v>
      </c>
      <c s="31" t="s">
        <v>221</v>
      </c>
      <c s="32">
        <v>4</v>
      </c>
      <c s="33">
        <v>0</v>
      </c>
      <c s="33">
        <f>ROUND(ROUND(H183,2)*ROUND(G183,3),2)</f>
      </c>
      <c r="O183">
        <f>(I183*21)/100</f>
      </c>
      <c t="s">
        <v>22</v>
      </c>
    </row>
    <row r="184" spans="1:5" ht="12.75">
      <c r="A184" s="34" t="s">
        <v>49</v>
      </c>
      <c r="E184" s="35" t="s">
        <v>46</v>
      </c>
    </row>
    <row r="185" spans="1:5" ht="25.5">
      <c r="A185" s="36" t="s">
        <v>51</v>
      </c>
      <c r="E185" s="37" t="s">
        <v>1901</v>
      </c>
    </row>
    <row r="186" spans="1:5" ht="153">
      <c r="A186" t="s">
        <v>53</v>
      </c>
      <c r="E186" s="35" t="s">
        <v>1902</v>
      </c>
    </row>
    <row r="187" spans="1:18" ht="12.75" customHeight="1">
      <c r="A187" s="6" t="s">
        <v>42</v>
      </c>
      <c s="6"/>
      <c s="40" t="s">
        <v>39</v>
      </c>
      <c s="6"/>
      <c s="27" t="s">
        <v>488</v>
      </c>
      <c s="6"/>
      <c s="6"/>
      <c s="6"/>
      <c s="41">
        <f>0+Q187</f>
      </c>
      <c r="O187">
        <f>0+R187</f>
      </c>
      <c r="Q187">
        <f>0+I188+I192+I196+I200+I204+I208+I212+I216+I220</f>
      </c>
      <c>
        <f>0+O188+O192+O196+O200+O204+O208+O212+O216+O220</f>
      </c>
    </row>
    <row r="188" spans="1:16" ht="12.75">
      <c r="A188" s="25" t="s">
        <v>44</v>
      </c>
      <c s="29" t="s">
        <v>648</v>
      </c>
      <c s="29" t="s">
        <v>2027</v>
      </c>
      <c s="25" t="s">
        <v>46</v>
      </c>
      <c s="30" t="s">
        <v>2028</v>
      </c>
      <c s="31" t="s">
        <v>415</v>
      </c>
      <c s="32">
        <v>32.6</v>
      </c>
      <c s="33">
        <v>0</v>
      </c>
      <c s="33">
        <f>ROUND(ROUND(H188,2)*ROUND(G188,3),2)</f>
      </c>
      <c r="O188">
        <f>(I188*21)/100</f>
      </c>
      <c t="s">
        <v>22</v>
      </c>
    </row>
    <row r="189" spans="1:5" ht="12.75">
      <c r="A189" s="34" t="s">
        <v>49</v>
      </c>
      <c r="E189" s="35" t="s">
        <v>46</v>
      </c>
    </row>
    <row r="190" spans="1:5" ht="63.75">
      <c r="A190" s="36" t="s">
        <v>51</v>
      </c>
      <c r="E190" s="37" t="s">
        <v>2083</v>
      </c>
    </row>
    <row r="191" spans="1:5" ht="63.75">
      <c r="A191" t="s">
        <v>53</v>
      </c>
      <c r="E191" s="35" t="s">
        <v>1906</v>
      </c>
    </row>
    <row r="192" spans="1:16" ht="12.75">
      <c r="A192" s="25" t="s">
        <v>44</v>
      </c>
      <c s="29" t="s">
        <v>653</v>
      </c>
      <c s="29" t="s">
        <v>2027</v>
      </c>
      <c s="25" t="s">
        <v>83</v>
      </c>
      <c s="30" t="s">
        <v>2028</v>
      </c>
      <c s="31" t="s">
        <v>415</v>
      </c>
      <c s="32">
        <v>19.9</v>
      </c>
      <c s="33">
        <v>0</v>
      </c>
      <c s="33">
        <f>ROUND(ROUND(H192,2)*ROUND(G192,3),2)</f>
      </c>
      <c r="O192">
        <f>(I192*21)/100</f>
      </c>
      <c t="s">
        <v>22</v>
      </c>
    </row>
    <row r="193" spans="1:5" ht="12.75">
      <c r="A193" s="34" t="s">
        <v>49</v>
      </c>
      <c r="E193" s="35" t="s">
        <v>46</v>
      </c>
    </row>
    <row r="194" spans="1:5" ht="63.75">
      <c r="A194" s="36" t="s">
        <v>51</v>
      </c>
      <c r="E194" s="37" t="s">
        <v>2084</v>
      </c>
    </row>
    <row r="195" spans="1:5" ht="63.75">
      <c r="A195" t="s">
        <v>53</v>
      </c>
      <c r="E195" s="35" t="s">
        <v>1906</v>
      </c>
    </row>
    <row r="196" spans="1:16" ht="12.75">
      <c r="A196" s="25" t="s">
        <v>44</v>
      </c>
      <c s="29" t="s">
        <v>659</v>
      </c>
      <c s="29" t="s">
        <v>1911</v>
      </c>
      <c s="25" t="s">
        <v>46</v>
      </c>
      <c s="30" t="s">
        <v>1912</v>
      </c>
      <c s="31" t="s">
        <v>221</v>
      </c>
      <c s="32">
        <v>14</v>
      </c>
      <c s="33">
        <v>0</v>
      </c>
      <c s="33">
        <f>ROUND(ROUND(H196,2)*ROUND(G196,3),2)</f>
      </c>
      <c r="O196">
        <f>(I196*21)/100</f>
      </c>
      <c t="s">
        <v>22</v>
      </c>
    </row>
    <row r="197" spans="1:5" ht="12.75">
      <c r="A197" s="34" t="s">
        <v>49</v>
      </c>
      <c r="E197" s="35" t="s">
        <v>46</v>
      </c>
    </row>
    <row r="198" spans="1:5" ht="51">
      <c r="A198" s="36" t="s">
        <v>51</v>
      </c>
      <c r="E198" s="37" t="s">
        <v>2085</v>
      </c>
    </row>
    <row r="199" spans="1:5" ht="38.25">
      <c r="A199" t="s">
        <v>53</v>
      </c>
      <c r="E199" s="35" t="s">
        <v>1914</v>
      </c>
    </row>
    <row r="200" spans="1:16" ht="12.75">
      <c r="A200" s="25" t="s">
        <v>44</v>
      </c>
      <c s="29" t="s">
        <v>664</v>
      </c>
      <c s="29" t="s">
        <v>1915</v>
      </c>
      <c s="25" t="s">
        <v>46</v>
      </c>
      <c s="30" t="s">
        <v>1916</v>
      </c>
      <c s="31" t="s">
        <v>221</v>
      </c>
      <c s="32">
        <v>2</v>
      </c>
      <c s="33">
        <v>0</v>
      </c>
      <c s="33">
        <f>ROUND(ROUND(H200,2)*ROUND(G200,3),2)</f>
      </c>
      <c r="O200">
        <f>(I200*21)/100</f>
      </c>
      <c t="s">
        <v>22</v>
      </c>
    </row>
    <row r="201" spans="1:5" ht="12.75">
      <c r="A201" s="34" t="s">
        <v>49</v>
      </c>
      <c r="E201" s="35" t="s">
        <v>46</v>
      </c>
    </row>
    <row r="202" spans="1:5" ht="25.5">
      <c r="A202" s="36" t="s">
        <v>51</v>
      </c>
      <c r="E202" s="37" t="s">
        <v>2086</v>
      </c>
    </row>
    <row r="203" spans="1:5" ht="25.5">
      <c r="A203" t="s">
        <v>53</v>
      </c>
      <c r="E203" s="35" t="s">
        <v>1918</v>
      </c>
    </row>
    <row r="204" spans="1:16" ht="12.75">
      <c r="A204" s="25" t="s">
        <v>44</v>
      </c>
      <c s="29" t="s">
        <v>670</v>
      </c>
      <c s="29" t="s">
        <v>1407</v>
      </c>
      <c s="25" t="s">
        <v>46</v>
      </c>
      <c s="30" t="s">
        <v>1408</v>
      </c>
      <c s="31" t="s">
        <v>415</v>
      </c>
      <c s="32">
        <v>38.4</v>
      </c>
      <c s="33">
        <v>0</v>
      </c>
      <c s="33">
        <f>ROUND(ROUND(H204,2)*ROUND(G204,3),2)</f>
      </c>
      <c r="O204">
        <f>(I204*21)/100</f>
      </c>
      <c t="s">
        <v>22</v>
      </c>
    </row>
    <row r="205" spans="1:5" ht="12.75">
      <c r="A205" s="34" t="s">
        <v>49</v>
      </c>
      <c r="E205" s="35" t="s">
        <v>46</v>
      </c>
    </row>
    <row r="206" spans="1:5" ht="38.25">
      <c r="A206" s="36" t="s">
        <v>51</v>
      </c>
      <c r="E206" s="37" t="s">
        <v>2087</v>
      </c>
    </row>
    <row r="207" spans="1:5" ht="51">
      <c r="A207" t="s">
        <v>53</v>
      </c>
      <c r="E207" s="35" t="s">
        <v>1190</v>
      </c>
    </row>
    <row r="208" spans="1:16" ht="12.75">
      <c r="A208" s="25" t="s">
        <v>44</v>
      </c>
      <c s="29" t="s">
        <v>673</v>
      </c>
      <c s="29" t="s">
        <v>922</v>
      </c>
      <c s="25" t="s">
        <v>46</v>
      </c>
      <c s="30" t="s">
        <v>923</v>
      </c>
      <c s="31" t="s">
        <v>415</v>
      </c>
      <c s="32">
        <v>81.75</v>
      </c>
      <c s="33">
        <v>0</v>
      </c>
      <c s="33">
        <f>ROUND(ROUND(H208,2)*ROUND(G208,3),2)</f>
      </c>
      <c r="O208">
        <f>(I208*21)/100</f>
      </c>
      <c t="s">
        <v>22</v>
      </c>
    </row>
    <row r="209" spans="1:5" ht="12.75">
      <c r="A209" s="34" t="s">
        <v>49</v>
      </c>
      <c r="E209" s="35" t="s">
        <v>46</v>
      </c>
    </row>
    <row r="210" spans="1:5" ht="12.75">
      <c r="A210" s="36" t="s">
        <v>51</v>
      </c>
      <c r="E210" s="37" t="s">
        <v>2088</v>
      </c>
    </row>
    <row r="211" spans="1:5" ht="25.5">
      <c r="A211" t="s">
        <v>53</v>
      </c>
      <c r="E211" s="35" t="s">
        <v>926</v>
      </c>
    </row>
    <row r="212" spans="1:16" ht="12.75">
      <c r="A212" s="25" t="s">
        <v>44</v>
      </c>
      <c s="29" t="s">
        <v>679</v>
      </c>
      <c s="29" t="s">
        <v>1924</v>
      </c>
      <c s="25" t="s">
        <v>46</v>
      </c>
      <c s="30" t="s">
        <v>1925</v>
      </c>
      <c s="31" t="s">
        <v>415</v>
      </c>
      <c s="32">
        <v>81.75</v>
      </c>
      <c s="33">
        <v>0</v>
      </c>
      <c s="33">
        <f>ROUND(ROUND(H212,2)*ROUND(G212,3),2)</f>
      </c>
      <c r="O212">
        <f>(I212*21)/100</f>
      </c>
      <c t="s">
        <v>22</v>
      </c>
    </row>
    <row r="213" spans="1:5" ht="12.75">
      <c r="A213" s="34" t="s">
        <v>49</v>
      </c>
      <c r="E213" s="35" t="s">
        <v>46</v>
      </c>
    </row>
    <row r="214" spans="1:5" ht="12.75">
      <c r="A214" s="36" t="s">
        <v>51</v>
      </c>
      <c r="E214" s="37" t="s">
        <v>2089</v>
      </c>
    </row>
    <row r="215" spans="1:5" ht="38.25">
      <c r="A215" t="s">
        <v>53</v>
      </c>
      <c r="E215" s="35" t="s">
        <v>931</v>
      </c>
    </row>
    <row r="216" spans="1:16" ht="12.75">
      <c r="A216" s="25" t="s">
        <v>44</v>
      </c>
      <c s="29" t="s">
        <v>686</v>
      </c>
      <c s="29" t="s">
        <v>1940</v>
      </c>
      <c s="25" t="s">
        <v>46</v>
      </c>
      <c s="30" t="s">
        <v>1941</v>
      </c>
      <c s="31" t="s">
        <v>221</v>
      </c>
      <c s="32">
        <v>1</v>
      </c>
      <c s="33">
        <v>0</v>
      </c>
      <c s="33">
        <f>ROUND(ROUND(H216,2)*ROUND(G216,3),2)</f>
      </c>
      <c r="O216">
        <f>(I216*21)/100</f>
      </c>
      <c t="s">
        <v>22</v>
      </c>
    </row>
    <row r="217" spans="1:5" ht="12.75">
      <c r="A217" s="34" t="s">
        <v>49</v>
      </c>
      <c r="E217" s="35" t="s">
        <v>46</v>
      </c>
    </row>
    <row r="218" spans="1:5" ht="38.25">
      <c r="A218" s="36" t="s">
        <v>51</v>
      </c>
      <c r="E218" s="37" t="s">
        <v>2090</v>
      </c>
    </row>
    <row r="219" spans="1:5" ht="38.25">
      <c r="A219" t="s">
        <v>53</v>
      </c>
      <c r="E219" s="35" t="s">
        <v>1943</v>
      </c>
    </row>
    <row r="220" spans="1:16" ht="12.75">
      <c r="A220" s="25" t="s">
        <v>44</v>
      </c>
      <c s="29" t="s">
        <v>693</v>
      </c>
      <c s="29" t="s">
        <v>2033</v>
      </c>
      <c s="25" t="s">
        <v>46</v>
      </c>
      <c s="30" t="s">
        <v>2034</v>
      </c>
      <c s="31" t="s">
        <v>1745</v>
      </c>
      <c s="32">
        <v>275.598</v>
      </c>
      <c s="33">
        <v>0</v>
      </c>
      <c s="33">
        <f>ROUND(ROUND(H220,2)*ROUND(G220,3),2)</f>
      </c>
      <c r="O220">
        <f>(I220*21)/100</f>
      </c>
      <c t="s">
        <v>22</v>
      </c>
    </row>
    <row r="221" spans="1:5" ht="12.75">
      <c r="A221" s="34" t="s">
        <v>49</v>
      </c>
      <c r="E221" s="35" t="s">
        <v>46</v>
      </c>
    </row>
    <row r="222" spans="1:5" ht="51">
      <c r="A222" s="36" t="s">
        <v>51</v>
      </c>
      <c r="E222" s="37" t="s">
        <v>2091</v>
      </c>
    </row>
    <row r="223" spans="1:5" ht="357">
      <c r="A223" t="s">
        <v>53</v>
      </c>
      <c r="E223" s="35" t="s">
        <v>2036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0+O8+O21+O74+O119+O132+O145+O150</f>
      </c>
      <c t="s">
        <v>21</v>
      </c>
    </row>
    <row r="3" spans="1:16" ht="15" customHeight="1">
      <c r="A3" t="s">
        <v>11</v>
      </c>
      <c s="12" t="s">
        <v>13</v>
      </c>
      <c s="13" t="s">
        <v>14</v>
      </c>
      <c s="1"/>
      <c s="14" t="s">
        <v>15</v>
      </c>
      <c s="1"/>
      <c s="9"/>
      <c s="8" t="s">
        <v>2092</v>
      </c>
      <c s="38">
        <f>0+I8+I21+I74+I119+I132+I145+I150</f>
      </c>
      <c r="O3" t="s">
        <v>18</v>
      </c>
      <c t="s">
        <v>22</v>
      </c>
    </row>
    <row r="4" spans="1:16" ht="15" customHeight="1">
      <c r="A4" t="s">
        <v>16</v>
      </c>
      <c s="16" t="s">
        <v>17</v>
      </c>
      <c s="17" t="s">
        <v>2092</v>
      </c>
      <c s="6"/>
      <c s="18" t="s">
        <v>2093</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0+I9+I13+I17</f>
      </c>
      <c>
        <f>0+O9+O13+O17</f>
      </c>
    </row>
    <row r="9" spans="1:16" ht="12.75">
      <c r="A9" s="25" t="s">
        <v>44</v>
      </c>
      <c s="29" t="s">
        <v>28</v>
      </c>
      <c s="29" t="s">
        <v>1964</v>
      </c>
      <c s="25" t="s">
        <v>46</v>
      </c>
      <c s="30" t="s">
        <v>1965</v>
      </c>
      <c s="31" t="s">
        <v>300</v>
      </c>
      <c s="32">
        <v>1522.799</v>
      </c>
      <c s="33">
        <v>0</v>
      </c>
      <c s="33">
        <f>ROUND(ROUND(H9,2)*ROUND(G9,3),2)</f>
      </c>
      <c r="O9">
        <f>(I9*21)/100</f>
      </c>
      <c t="s">
        <v>22</v>
      </c>
    </row>
    <row r="10" spans="1:5" ht="12.75">
      <c r="A10" s="34" t="s">
        <v>49</v>
      </c>
      <c r="E10" s="35" t="s">
        <v>46</v>
      </c>
    </row>
    <row r="11" spans="1:5" ht="140.25">
      <c r="A11" s="36" t="s">
        <v>51</v>
      </c>
      <c r="E11" s="37" t="s">
        <v>2094</v>
      </c>
    </row>
    <row r="12" spans="1:5" ht="25.5">
      <c r="A12" t="s">
        <v>53</v>
      </c>
      <c r="E12" s="35" t="s">
        <v>512</v>
      </c>
    </row>
    <row r="13" spans="1:16" ht="12.75">
      <c r="A13" s="25" t="s">
        <v>44</v>
      </c>
      <c s="29" t="s">
        <v>22</v>
      </c>
      <c s="29" t="s">
        <v>1640</v>
      </c>
      <c s="25" t="s">
        <v>46</v>
      </c>
      <c s="30" t="s">
        <v>1641</v>
      </c>
      <c s="31" t="s">
        <v>300</v>
      </c>
      <c s="32">
        <v>119.145</v>
      </c>
      <c s="33">
        <v>0</v>
      </c>
      <c s="33">
        <f>ROUND(ROUND(H13,2)*ROUND(G13,3),2)</f>
      </c>
      <c r="O13">
        <f>(I13*21)/100</f>
      </c>
      <c t="s">
        <v>22</v>
      </c>
    </row>
    <row r="14" spans="1:5" ht="25.5">
      <c r="A14" s="34" t="s">
        <v>49</v>
      </c>
      <c r="E14" s="35" t="s">
        <v>478</v>
      </c>
    </row>
    <row r="15" spans="1:5" ht="76.5">
      <c r="A15" s="36" t="s">
        <v>51</v>
      </c>
      <c r="E15" s="37" t="s">
        <v>2095</v>
      </c>
    </row>
    <row r="16" spans="1:5" ht="25.5">
      <c r="A16" t="s">
        <v>53</v>
      </c>
      <c r="E16" s="35" t="s">
        <v>512</v>
      </c>
    </row>
    <row r="17" spans="1:16" ht="12.75">
      <c r="A17" s="25" t="s">
        <v>44</v>
      </c>
      <c s="29" t="s">
        <v>21</v>
      </c>
      <c s="29" t="s">
        <v>187</v>
      </c>
      <c s="25" t="s">
        <v>46</v>
      </c>
      <c s="30" t="s">
        <v>188</v>
      </c>
      <c s="31" t="s">
        <v>48</v>
      </c>
      <c s="32">
        <v>1</v>
      </c>
      <c s="33">
        <v>0</v>
      </c>
      <c s="33">
        <f>ROUND(ROUND(H17,2)*ROUND(G17,3),2)</f>
      </c>
      <c r="O17">
        <f>(I17*21)/100</f>
      </c>
      <c t="s">
        <v>22</v>
      </c>
    </row>
    <row r="18" spans="1:5" ht="63.75">
      <c r="A18" s="34" t="s">
        <v>49</v>
      </c>
      <c r="E18" s="35" t="s">
        <v>2096</v>
      </c>
    </row>
    <row r="19" spans="1:5" ht="12.75">
      <c r="A19" s="36" t="s">
        <v>51</v>
      </c>
      <c r="E19" s="37" t="s">
        <v>62</v>
      </c>
    </row>
    <row r="20" spans="1:5" ht="25.5">
      <c r="A20" t="s">
        <v>53</v>
      </c>
      <c r="E20" s="35" t="s">
        <v>190</v>
      </c>
    </row>
    <row r="21" spans="1:18" ht="12.75" customHeight="1">
      <c r="A21" s="6" t="s">
        <v>42</v>
      </c>
      <c s="6"/>
      <c s="40" t="s">
        <v>28</v>
      </c>
      <c s="6"/>
      <c s="27" t="s">
        <v>198</v>
      </c>
      <c s="6"/>
      <c s="6"/>
      <c s="6"/>
      <c s="41">
        <f>0+Q21</f>
      </c>
      <c r="O21">
        <f>0+R21</f>
      </c>
      <c r="Q21">
        <f>0+I22+I26+I30+I34+I38+I42+I46+I50+I54+I58+I62+I66+I70</f>
      </c>
      <c>
        <f>0+O22+O26+O30+O34+O38+O42+O46+O50+O54+O58+O62+O66+O70</f>
      </c>
    </row>
    <row r="22" spans="1:16" ht="12.75">
      <c r="A22" s="25" t="s">
        <v>44</v>
      </c>
      <c s="29" t="s">
        <v>32</v>
      </c>
      <c s="29" t="s">
        <v>2097</v>
      </c>
      <c s="25" t="s">
        <v>46</v>
      </c>
      <c s="30" t="s">
        <v>2098</v>
      </c>
      <c s="31" t="s">
        <v>173</v>
      </c>
      <c s="32">
        <v>125</v>
      </c>
      <c s="33">
        <v>0</v>
      </c>
      <c s="33">
        <f>ROUND(ROUND(H22,2)*ROUND(G22,3),2)</f>
      </c>
      <c r="O22">
        <f>(I22*21)/100</f>
      </c>
      <c t="s">
        <v>22</v>
      </c>
    </row>
    <row r="23" spans="1:5" ht="12.75">
      <c r="A23" s="34" t="s">
        <v>49</v>
      </c>
      <c r="E23" s="35" t="s">
        <v>46</v>
      </c>
    </row>
    <row r="24" spans="1:5" ht="63.75">
      <c r="A24" s="36" t="s">
        <v>51</v>
      </c>
      <c r="E24" s="37" t="s">
        <v>2099</v>
      </c>
    </row>
    <row r="25" spans="1:5" ht="12.75">
      <c r="A25" t="s">
        <v>53</v>
      </c>
      <c r="E25" s="35" t="s">
        <v>213</v>
      </c>
    </row>
    <row r="26" spans="1:16" ht="12.75">
      <c r="A26" s="25" t="s">
        <v>44</v>
      </c>
      <c s="29" t="s">
        <v>34</v>
      </c>
      <c s="29" t="s">
        <v>214</v>
      </c>
      <c s="25" t="s">
        <v>46</v>
      </c>
      <c s="30" t="s">
        <v>215</v>
      </c>
      <c s="31" t="s">
        <v>173</v>
      </c>
      <c s="32">
        <v>25</v>
      </c>
      <c s="33">
        <v>0</v>
      </c>
      <c s="33">
        <f>ROUND(ROUND(H26,2)*ROUND(G26,3),2)</f>
      </c>
      <c r="O26">
        <f>(I26*21)/100</f>
      </c>
      <c t="s">
        <v>22</v>
      </c>
    </row>
    <row r="27" spans="1:5" ht="12.75">
      <c r="A27" s="34" t="s">
        <v>49</v>
      </c>
      <c r="E27" s="35" t="s">
        <v>46</v>
      </c>
    </row>
    <row r="28" spans="1:5" ht="12.75">
      <c r="A28" s="36" t="s">
        <v>51</v>
      </c>
      <c r="E28" s="37" t="s">
        <v>2100</v>
      </c>
    </row>
    <row r="29" spans="1:5" ht="38.25">
      <c r="A29" t="s">
        <v>53</v>
      </c>
      <c r="E29" s="35" t="s">
        <v>218</v>
      </c>
    </row>
    <row r="30" spans="1:16" ht="12.75">
      <c r="A30" s="25" t="s">
        <v>44</v>
      </c>
      <c s="29" t="s">
        <v>36</v>
      </c>
      <c s="29" t="s">
        <v>219</v>
      </c>
      <c s="25" t="s">
        <v>46</v>
      </c>
      <c s="30" t="s">
        <v>220</v>
      </c>
      <c s="31" t="s">
        <v>221</v>
      </c>
      <c s="32">
        <v>6</v>
      </c>
      <c s="33">
        <v>0</v>
      </c>
      <c s="33">
        <f>ROUND(ROUND(H30,2)*ROUND(G30,3),2)</f>
      </c>
      <c r="O30">
        <f>(I30*21)/100</f>
      </c>
      <c t="s">
        <v>22</v>
      </c>
    </row>
    <row r="31" spans="1:5" ht="12.75">
      <c r="A31" s="34" t="s">
        <v>49</v>
      </c>
      <c r="E31" s="35" t="s">
        <v>46</v>
      </c>
    </row>
    <row r="32" spans="1:5" ht="12.75">
      <c r="A32" s="36" t="s">
        <v>51</v>
      </c>
      <c r="E32" s="37" t="s">
        <v>2101</v>
      </c>
    </row>
    <row r="33" spans="1:5" ht="165.75">
      <c r="A33" t="s">
        <v>53</v>
      </c>
      <c r="E33" s="35" t="s">
        <v>231</v>
      </c>
    </row>
    <row r="34" spans="1:16" ht="12.75">
      <c r="A34" s="25" t="s">
        <v>44</v>
      </c>
      <c s="29" t="s">
        <v>73</v>
      </c>
      <c s="29" t="s">
        <v>2102</v>
      </c>
      <c s="25" t="s">
        <v>46</v>
      </c>
      <c s="30" t="s">
        <v>2103</v>
      </c>
      <c s="31" t="s">
        <v>256</v>
      </c>
      <c s="32">
        <v>79.25</v>
      </c>
      <c s="33">
        <v>0</v>
      </c>
      <c s="33">
        <f>ROUND(ROUND(H34,2)*ROUND(G34,3),2)</f>
      </c>
      <c r="O34">
        <f>(I34*21)/100</f>
      </c>
      <c t="s">
        <v>22</v>
      </c>
    </row>
    <row r="35" spans="1:5" ht="12.75">
      <c r="A35" s="34" t="s">
        <v>49</v>
      </c>
      <c r="E35" s="35" t="s">
        <v>2104</v>
      </c>
    </row>
    <row r="36" spans="1:5" ht="12.75">
      <c r="A36" s="36" t="s">
        <v>51</v>
      </c>
      <c r="E36" s="37" t="s">
        <v>2105</v>
      </c>
    </row>
    <row r="37" spans="1:5" ht="38.25">
      <c r="A37" t="s">
        <v>53</v>
      </c>
      <c r="E37" s="35" t="s">
        <v>259</v>
      </c>
    </row>
    <row r="38" spans="1:16" ht="12.75">
      <c r="A38" s="25" t="s">
        <v>44</v>
      </c>
      <c s="29" t="s">
        <v>77</v>
      </c>
      <c s="29" t="s">
        <v>1970</v>
      </c>
      <c s="25" t="s">
        <v>46</v>
      </c>
      <c s="30" t="s">
        <v>1971</v>
      </c>
      <c s="31" t="s">
        <v>256</v>
      </c>
      <c s="32">
        <v>214.925</v>
      </c>
      <c s="33">
        <v>0</v>
      </c>
      <c s="33">
        <f>ROUND(ROUND(H38,2)*ROUND(G38,3),2)</f>
      </c>
      <c r="O38">
        <f>(I38*21)/100</f>
      </c>
      <c t="s">
        <v>22</v>
      </c>
    </row>
    <row r="39" spans="1:5" ht="12.75">
      <c r="A39" s="34" t="s">
        <v>49</v>
      </c>
      <c r="E39" s="35" t="s">
        <v>46</v>
      </c>
    </row>
    <row r="40" spans="1:5" ht="89.25">
      <c r="A40" s="36" t="s">
        <v>51</v>
      </c>
      <c r="E40" s="37" t="s">
        <v>2106</v>
      </c>
    </row>
    <row r="41" spans="1:5" ht="306">
      <c r="A41" t="s">
        <v>53</v>
      </c>
      <c r="E41" s="35" t="s">
        <v>268</v>
      </c>
    </row>
    <row r="42" spans="1:16" ht="12.75">
      <c r="A42" s="25" t="s">
        <v>44</v>
      </c>
      <c s="29" t="s">
        <v>39</v>
      </c>
      <c s="29" t="s">
        <v>567</v>
      </c>
      <c s="25" t="s">
        <v>46</v>
      </c>
      <c s="30" t="s">
        <v>568</v>
      </c>
      <c s="31" t="s">
        <v>256</v>
      </c>
      <c s="32">
        <v>896.302</v>
      </c>
      <c s="33">
        <v>0</v>
      </c>
      <c s="33">
        <f>ROUND(ROUND(H42,2)*ROUND(G42,3),2)</f>
      </c>
      <c r="O42">
        <f>(I42*21)/100</f>
      </c>
      <c t="s">
        <v>22</v>
      </c>
    </row>
    <row r="43" spans="1:5" ht="12.75">
      <c r="A43" s="34" t="s">
        <v>49</v>
      </c>
      <c r="E43" s="35" t="s">
        <v>46</v>
      </c>
    </row>
    <row r="44" spans="1:5" ht="102">
      <c r="A44" s="36" t="s">
        <v>51</v>
      </c>
      <c r="E44" s="37" t="s">
        <v>2107</v>
      </c>
    </row>
    <row r="45" spans="1:5" ht="318.75">
      <c r="A45" t="s">
        <v>53</v>
      </c>
      <c r="E45" s="35" t="s">
        <v>571</v>
      </c>
    </row>
    <row r="46" spans="1:16" ht="12.75">
      <c r="A46" s="25" t="s">
        <v>44</v>
      </c>
      <c s="29" t="s">
        <v>41</v>
      </c>
      <c s="29" t="s">
        <v>572</v>
      </c>
      <c s="25" t="s">
        <v>46</v>
      </c>
      <c s="30" t="s">
        <v>573</v>
      </c>
      <c s="31" t="s">
        <v>256</v>
      </c>
      <c s="32">
        <v>17.52</v>
      </c>
      <c s="33">
        <v>0</v>
      </c>
      <c s="33">
        <f>ROUND(ROUND(H46,2)*ROUND(G46,3),2)</f>
      </c>
      <c r="O46">
        <f>(I46*21)/100</f>
      </c>
      <c t="s">
        <v>22</v>
      </c>
    </row>
    <row r="47" spans="1:5" ht="12.75">
      <c r="A47" s="34" t="s">
        <v>49</v>
      </c>
      <c r="E47" s="35" t="s">
        <v>46</v>
      </c>
    </row>
    <row r="48" spans="1:5" ht="51">
      <c r="A48" s="36" t="s">
        <v>51</v>
      </c>
      <c r="E48" s="37" t="s">
        <v>2108</v>
      </c>
    </row>
    <row r="49" spans="1:5" ht="318.75">
      <c r="A49" t="s">
        <v>53</v>
      </c>
      <c r="E49" s="35" t="s">
        <v>571</v>
      </c>
    </row>
    <row r="50" spans="1:16" ht="12.75">
      <c r="A50" s="25" t="s">
        <v>44</v>
      </c>
      <c s="29" t="s">
        <v>88</v>
      </c>
      <c s="29" t="s">
        <v>277</v>
      </c>
      <c s="25" t="s">
        <v>46</v>
      </c>
      <c s="30" t="s">
        <v>278</v>
      </c>
      <c s="31" t="s">
        <v>256</v>
      </c>
      <c s="32">
        <v>1016.473</v>
      </c>
      <c s="33">
        <v>0</v>
      </c>
      <c s="33">
        <f>ROUND(ROUND(H50,2)*ROUND(G50,3),2)</f>
      </c>
      <c r="O50">
        <f>(I50*21)/100</f>
      </c>
      <c t="s">
        <v>22</v>
      </c>
    </row>
    <row r="51" spans="1:5" ht="12.75">
      <c r="A51" s="34" t="s">
        <v>49</v>
      </c>
      <c r="E51" s="35" t="s">
        <v>46</v>
      </c>
    </row>
    <row r="52" spans="1:5" ht="89.25">
      <c r="A52" s="36" t="s">
        <v>51</v>
      </c>
      <c r="E52" s="37" t="s">
        <v>2109</v>
      </c>
    </row>
    <row r="53" spans="1:5" ht="191.25">
      <c r="A53" t="s">
        <v>53</v>
      </c>
      <c r="E53" s="35" t="s">
        <v>281</v>
      </c>
    </row>
    <row r="54" spans="1:16" ht="12.75">
      <c r="A54" s="25" t="s">
        <v>44</v>
      </c>
      <c s="29" t="s">
        <v>92</v>
      </c>
      <c s="29" t="s">
        <v>358</v>
      </c>
      <c s="25" t="s">
        <v>46</v>
      </c>
      <c s="30" t="s">
        <v>359</v>
      </c>
      <c s="31" t="s">
        <v>256</v>
      </c>
      <c s="32">
        <v>142.848</v>
      </c>
      <c s="33">
        <v>0</v>
      </c>
      <c s="33">
        <f>ROUND(ROUND(H54,2)*ROUND(G54,3),2)</f>
      </c>
      <c r="O54">
        <f>(I54*21)/100</f>
      </c>
      <c t="s">
        <v>22</v>
      </c>
    </row>
    <row r="55" spans="1:5" ht="12.75">
      <c r="A55" s="34" t="s">
        <v>49</v>
      </c>
      <c r="E55" s="35" t="s">
        <v>46</v>
      </c>
    </row>
    <row r="56" spans="1:5" ht="76.5">
      <c r="A56" s="36" t="s">
        <v>51</v>
      </c>
      <c r="E56" s="37" t="s">
        <v>2110</v>
      </c>
    </row>
    <row r="57" spans="1:5" ht="229.5">
      <c r="A57" t="s">
        <v>53</v>
      </c>
      <c r="E57" s="35" t="s">
        <v>362</v>
      </c>
    </row>
    <row r="58" spans="1:16" ht="12.75">
      <c r="A58" s="25" t="s">
        <v>44</v>
      </c>
      <c s="29" t="s">
        <v>97</v>
      </c>
      <c s="29" t="s">
        <v>363</v>
      </c>
      <c s="25" t="s">
        <v>46</v>
      </c>
      <c s="30" t="s">
        <v>364</v>
      </c>
      <c s="31" t="s">
        <v>173</v>
      </c>
      <c s="32">
        <v>153</v>
      </c>
      <c s="33">
        <v>0</v>
      </c>
      <c s="33">
        <f>ROUND(ROUND(H58,2)*ROUND(G58,3),2)</f>
      </c>
      <c r="O58">
        <f>(I58*21)/100</f>
      </c>
      <c t="s">
        <v>22</v>
      </c>
    </row>
    <row r="59" spans="1:5" ht="12.75">
      <c r="A59" s="34" t="s">
        <v>49</v>
      </c>
      <c r="E59" s="35" t="s">
        <v>46</v>
      </c>
    </row>
    <row r="60" spans="1:5" ht="12.75">
      <c r="A60" s="36" t="s">
        <v>51</v>
      </c>
      <c r="E60" s="37" t="s">
        <v>2111</v>
      </c>
    </row>
    <row r="61" spans="1:5" ht="25.5">
      <c r="A61" t="s">
        <v>53</v>
      </c>
      <c r="E61" s="35" t="s">
        <v>367</v>
      </c>
    </row>
    <row r="62" spans="1:16" ht="12.75">
      <c r="A62" s="25" t="s">
        <v>44</v>
      </c>
      <c s="29" t="s">
        <v>102</v>
      </c>
      <c s="29" t="s">
        <v>1668</v>
      </c>
      <c s="25" t="s">
        <v>46</v>
      </c>
      <c s="30" t="s">
        <v>1669</v>
      </c>
      <c s="31" t="s">
        <v>173</v>
      </c>
      <c s="32">
        <v>420.3</v>
      </c>
      <c s="33">
        <v>0</v>
      </c>
      <c s="33">
        <f>ROUND(ROUND(H62,2)*ROUND(G62,3),2)</f>
      </c>
      <c r="O62">
        <f>(I62*21)/100</f>
      </c>
      <c t="s">
        <v>22</v>
      </c>
    </row>
    <row r="63" spans="1:5" ht="12.75">
      <c r="A63" s="34" t="s">
        <v>49</v>
      </c>
      <c r="E63" s="35" t="s">
        <v>46</v>
      </c>
    </row>
    <row r="64" spans="1:5" ht="51">
      <c r="A64" s="36" t="s">
        <v>51</v>
      </c>
      <c r="E64" s="37" t="s">
        <v>2112</v>
      </c>
    </row>
    <row r="65" spans="1:5" ht="12.75">
      <c r="A65" t="s">
        <v>53</v>
      </c>
      <c r="E65" s="35" t="s">
        <v>1671</v>
      </c>
    </row>
    <row r="66" spans="1:16" ht="12.75">
      <c r="A66" s="25" t="s">
        <v>44</v>
      </c>
      <c s="29" t="s">
        <v>107</v>
      </c>
      <c s="29" t="s">
        <v>368</v>
      </c>
      <c s="25" t="s">
        <v>46</v>
      </c>
      <c s="30" t="s">
        <v>369</v>
      </c>
      <c s="31" t="s">
        <v>173</v>
      </c>
      <c s="32">
        <v>328.8</v>
      </c>
      <c s="33">
        <v>0</v>
      </c>
      <c s="33">
        <f>ROUND(ROUND(H66,2)*ROUND(G66,3),2)</f>
      </c>
      <c r="O66">
        <f>(I66*21)/100</f>
      </c>
      <c t="s">
        <v>22</v>
      </c>
    </row>
    <row r="67" spans="1:5" ht="12.75">
      <c r="A67" s="34" t="s">
        <v>49</v>
      </c>
      <c r="E67" s="35" t="s">
        <v>46</v>
      </c>
    </row>
    <row r="68" spans="1:5" ht="12.75">
      <c r="A68" s="36" t="s">
        <v>51</v>
      </c>
      <c r="E68" s="37" t="s">
        <v>2113</v>
      </c>
    </row>
    <row r="69" spans="1:5" ht="38.25">
      <c r="A69" t="s">
        <v>53</v>
      </c>
      <c r="E69" s="35" t="s">
        <v>285</v>
      </c>
    </row>
    <row r="70" spans="1:16" ht="12.75">
      <c r="A70" s="25" t="s">
        <v>44</v>
      </c>
      <c s="29" t="s">
        <v>112</v>
      </c>
      <c s="29" t="s">
        <v>1676</v>
      </c>
      <c s="25" t="s">
        <v>46</v>
      </c>
      <c s="30" t="s">
        <v>1677</v>
      </c>
      <c s="31" t="s">
        <v>173</v>
      </c>
      <c s="32">
        <v>91.5</v>
      </c>
      <c s="33">
        <v>0</v>
      </c>
      <c s="33">
        <f>ROUND(ROUND(H70,2)*ROUND(G70,3),2)</f>
      </c>
      <c r="O70">
        <f>(I70*21)/100</f>
      </c>
      <c t="s">
        <v>22</v>
      </c>
    </row>
    <row r="71" spans="1:5" ht="12.75">
      <c r="A71" s="34" t="s">
        <v>49</v>
      </c>
      <c r="E71" s="35" t="s">
        <v>46</v>
      </c>
    </row>
    <row r="72" spans="1:5" ht="12.75">
      <c r="A72" s="36" t="s">
        <v>51</v>
      </c>
      <c r="E72" s="37" t="s">
        <v>2114</v>
      </c>
    </row>
    <row r="73" spans="1:5" ht="38.25">
      <c r="A73" t="s">
        <v>53</v>
      </c>
      <c r="E73" s="35" t="s">
        <v>289</v>
      </c>
    </row>
    <row r="74" spans="1:18" ht="12.75" customHeight="1">
      <c r="A74" s="6" t="s">
        <v>42</v>
      </c>
      <c s="6"/>
      <c s="40" t="s">
        <v>22</v>
      </c>
      <c s="6"/>
      <c s="27" t="s">
        <v>372</v>
      </c>
      <c s="6"/>
      <c s="6"/>
      <c s="6"/>
      <c s="41">
        <f>0+Q74</f>
      </c>
      <c r="O74">
        <f>0+R74</f>
      </c>
      <c r="Q74">
        <f>0+I75+I79+I83+I87+I91+I95+I99+I103+I107+I111+I115</f>
      </c>
      <c>
        <f>0+O75+O79+O83+O87+O91+O95+O99+O103+O107+O111+O115</f>
      </c>
    </row>
    <row r="75" spans="1:16" ht="12.75">
      <c r="A75" s="25" t="s">
        <v>44</v>
      </c>
      <c s="29" t="s">
        <v>116</v>
      </c>
      <c s="29" t="s">
        <v>1683</v>
      </c>
      <c s="25" t="s">
        <v>46</v>
      </c>
      <c s="30" t="s">
        <v>1684</v>
      </c>
      <c s="31" t="s">
        <v>173</v>
      </c>
      <c s="32">
        <v>556.425</v>
      </c>
      <c s="33">
        <v>0</v>
      </c>
      <c s="33">
        <f>ROUND(ROUND(H75,2)*ROUND(G75,3),2)</f>
      </c>
      <c r="O75">
        <f>(I75*21)/100</f>
      </c>
      <c t="s">
        <v>22</v>
      </c>
    </row>
    <row r="76" spans="1:5" ht="12.75">
      <c r="A76" s="34" t="s">
        <v>49</v>
      </c>
      <c r="E76" s="35" t="s">
        <v>46</v>
      </c>
    </row>
    <row r="77" spans="1:5" ht="89.25">
      <c r="A77" s="36" t="s">
        <v>51</v>
      </c>
      <c r="E77" s="37" t="s">
        <v>2115</v>
      </c>
    </row>
    <row r="78" spans="1:5" ht="102">
      <c r="A78" t="s">
        <v>53</v>
      </c>
      <c r="E78" s="35" t="s">
        <v>377</v>
      </c>
    </row>
    <row r="79" spans="1:16" ht="12.75">
      <c r="A79" s="25" t="s">
        <v>44</v>
      </c>
      <c s="29" t="s">
        <v>121</v>
      </c>
      <c s="29" t="s">
        <v>1696</v>
      </c>
      <c s="25" t="s">
        <v>46</v>
      </c>
      <c s="30" t="s">
        <v>1697</v>
      </c>
      <c s="31" t="s">
        <v>300</v>
      </c>
      <c s="32">
        <v>8.897</v>
      </c>
      <c s="33">
        <v>0</v>
      </c>
      <c s="33">
        <f>ROUND(ROUND(H79,2)*ROUND(G79,3),2)</f>
      </c>
      <c r="O79">
        <f>(I79*21)/100</f>
      </c>
      <c t="s">
        <v>22</v>
      </c>
    </row>
    <row r="80" spans="1:5" ht="12.75">
      <c r="A80" s="34" t="s">
        <v>49</v>
      </c>
      <c r="E80" s="35" t="s">
        <v>46</v>
      </c>
    </row>
    <row r="81" spans="1:5" ht="38.25">
      <c r="A81" s="36" t="s">
        <v>51</v>
      </c>
      <c r="E81" s="37" t="s">
        <v>2116</v>
      </c>
    </row>
    <row r="82" spans="1:5" ht="38.25">
      <c r="A82" t="s">
        <v>53</v>
      </c>
      <c r="E82" s="35" t="s">
        <v>1699</v>
      </c>
    </row>
    <row r="83" spans="1:16" ht="12.75">
      <c r="A83" s="25" t="s">
        <v>44</v>
      </c>
      <c s="29" t="s">
        <v>123</v>
      </c>
      <c s="29" t="s">
        <v>1700</v>
      </c>
      <c s="25" t="s">
        <v>46</v>
      </c>
      <c s="30" t="s">
        <v>1701</v>
      </c>
      <c s="31" t="s">
        <v>300</v>
      </c>
      <c s="32">
        <v>1.822</v>
      </c>
      <c s="33">
        <v>0</v>
      </c>
      <c s="33">
        <f>ROUND(ROUND(H83,2)*ROUND(G83,3),2)</f>
      </c>
      <c r="O83">
        <f>(I83*21)/100</f>
      </c>
      <c t="s">
        <v>22</v>
      </c>
    </row>
    <row r="84" spans="1:5" ht="12.75">
      <c r="A84" s="34" t="s">
        <v>49</v>
      </c>
      <c r="E84" s="35" t="s">
        <v>46</v>
      </c>
    </row>
    <row r="85" spans="1:5" ht="38.25">
      <c r="A85" s="36" t="s">
        <v>51</v>
      </c>
      <c r="E85" s="37" t="s">
        <v>2117</v>
      </c>
    </row>
    <row r="86" spans="1:5" ht="38.25">
      <c r="A86" t="s">
        <v>53</v>
      </c>
      <c r="E86" s="35" t="s">
        <v>1703</v>
      </c>
    </row>
    <row r="87" spans="1:16" ht="12.75">
      <c r="A87" s="25" t="s">
        <v>44</v>
      </c>
      <c s="29" t="s">
        <v>129</v>
      </c>
      <c s="29" t="s">
        <v>1704</v>
      </c>
      <c s="25" t="s">
        <v>46</v>
      </c>
      <c s="30" t="s">
        <v>1705</v>
      </c>
      <c s="31" t="s">
        <v>173</v>
      </c>
      <c s="32">
        <v>196.8</v>
      </c>
      <c s="33">
        <v>0</v>
      </c>
      <c s="33">
        <f>ROUND(ROUND(H87,2)*ROUND(G87,3),2)</f>
      </c>
      <c r="O87">
        <f>(I87*21)/100</f>
      </c>
      <c t="s">
        <v>22</v>
      </c>
    </row>
    <row r="88" spans="1:5" ht="12.75">
      <c r="A88" s="34" t="s">
        <v>49</v>
      </c>
      <c r="E88" s="35" t="s">
        <v>46</v>
      </c>
    </row>
    <row r="89" spans="1:5" ht="12.75">
      <c r="A89" s="36" t="s">
        <v>51</v>
      </c>
      <c r="E89" s="37" t="s">
        <v>2118</v>
      </c>
    </row>
    <row r="90" spans="1:5" ht="25.5">
      <c r="A90" t="s">
        <v>53</v>
      </c>
      <c r="E90" s="35" t="s">
        <v>1707</v>
      </c>
    </row>
    <row r="91" spans="1:16" ht="12.75">
      <c r="A91" s="25" t="s">
        <v>44</v>
      </c>
      <c s="29" t="s">
        <v>133</v>
      </c>
      <c s="29" t="s">
        <v>1708</v>
      </c>
      <c s="25" t="s">
        <v>46</v>
      </c>
      <c s="30" t="s">
        <v>1709</v>
      </c>
      <c s="31" t="s">
        <v>415</v>
      </c>
      <c s="32">
        <v>150</v>
      </c>
      <c s="33">
        <v>0</v>
      </c>
      <c s="33">
        <f>ROUND(ROUND(H91,2)*ROUND(G91,3),2)</f>
      </c>
      <c r="O91">
        <f>(I91*21)/100</f>
      </c>
      <c t="s">
        <v>22</v>
      </c>
    </row>
    <row r="92" spans="1:5" ht="12.75">
      <c r="A92" s="34" t="s">
        <v>49</v>
      </c>
      <c r="E92" s="35" t="s">
        <v>46</v>
      </c>
    </row>
    <row r="93" spans="1:5" ht="51">
      <c r="A93" s="36" t="s">
        <v>51</v>
      </c>
      <c r="E93" s="37" t="s">
        <v>2119</v>
      </c>
    </row>
    <row r="94" spans="1:5" ht="63.75">
      <c r="A94" t="s">
        <v>53</v>
      </c>
      <c r="E94" s="35" t="s">
        <v>1022</v>
      </c>
    </row>
    <row r="95" spans="1:16" ht="12.75">
      <c r="A95" s="25" t="s">
        <v>44</v>
      </c>
      <c s="29" t="s">
        <v>135</v>
      </c>
      <c s="29" t="s">
        <v>1711</v>
      </c>
      <c s="25" t="s">
        <v>46</v>
      </c>
      <c s="30" t="s">
        <v>1712</v>
      </c>
      <c s="31" t="s">
        <v>415</v>
      </c>
      <c s="32">
        <v>264</v>
      </c>
      <c s="33">
        <v>0</v>
      </c>
      <c s="33">
        <f>ROUND(ROUND(H95,2)*ROUND(G95,3),2)</f>
      </c>
      <c r="O95">
        <f>(I95*21)/100</f>
      </c>
      <c t="s">
        <v>22</v>
      </c>
    </row>
    <row r="96" spans="1:5" ht="12.75">
      <c r="A96" s="34" t="s">
        <v>49</v>
      </c>
      <c r="E96" s="35" t="s">
        <v>46</v>
      </c>
    </row>
    <row r="97" spans="1:5" ht="51">
      <c r="A97" s="36" t="s">
        <v>51</v>
      </c>
      <c r="E97" s="37" t="s">
        <v>2120</v>
      </c>
    </row>
    <row r="98" spans="1:5" ht="63.75">
      <c r="A98" t="s">
        <v>53</v>
      </c>
      <c r="E98" s="35" t="s">
        <v>1022</v>
      </c>
    </row>
    <row r="99" spans="1:16" ht="12.75">
      <c r="A99" s="25" t="s">
        <v>44</v>
      </c>
      <c s="29" t="s">
        <v>139</v>
      </c>
      <c s="29" t="s">
        <v>1721</v>
      </c>
      <c s="25" t="s">
        <v>46</v>
      </c>
      <c s="30" t="s">
        <v>1722</v>
      </c>
      <c s="31" t="s">
        <v>256</v>
      </c>
      <c s="32">
        <v>17.52</v>
      </c>
      <c s="33">
        <v>0</v>
      </c>
      <c s="33">
        <f>ROUND(ROUND(H99,2)*ROUND(G99,3),2)</f>
      </c>
      <c r="O99">
        <f>(I99*21)/100</f>
      </c>
      <c t="s">
        <v>22</v>
      </c>
    </row>
    <row r="100" spans="1:5" ht="12.75">
      <c r="A100" s="34" t="s">
        <v>49</v>
      </c>
      <c r="E100" s="35" t="s">
        <v>46</v>
      </c>
    </row>
    <row r="101" spans="1:5" ht="25.5">
      <c r="A101" s="36" t="s">
        <v>51</v>
      </c>
      <c r="E101" s="37" t="s">
        <v>2121</v>
      </c>
    </row>
    <row r="102" spans="1:5" ht="369.75">
      <c r="A102" t="s">
        <v>53</v>
      </c>
      <c r="E102" s="35" t="s">
        <v>1724</v>
      </c>
    </row>
    <row r="103" spans="1:16" ht="12.75">
      <c r="A103" s="25" t="s">
        <v>44</v>
      </c>
      <c s="29" t="s">
        <v>143</v>
      </c>
      <c s="29" t="s">
        <v>1721</v>
      </c>
      <c s="25" t="s">
        <v>83</v>
      </c>
      <c s="30" t="s">
        <v>1722</v>
      </c>
      <c s="31" t="s">
        <v>256</v>
      </c>
      <c s="32">
        <v>3.016</v>
      </c>
      <c s="33">
        <v>0</v>
      </c>
      <c s="33">
        <f>ROUND(ROUND(H103,2)*ROUND(G103,3),2)</f>
      </c>
      <c r="O103">
        <f>(I103*21)/100</f>
      </c>
      <c t="s">
        <v>22</v>
      </c>
    </row>
    <row r="104" spans="1:5" ht="12.75">
      <c r="A104" s="34" t="s">
        <v>49</v>
      </c>
      <c r="E104" s="35" t="s">
        <v>46</v>
      </c>
    </row>
    <row r="105" spans="1:5" ht="25.5">
      <c r="A105" s="36" t="s">
        <v>51</v>
      </c>
      <c r="E105" s="37" t="s">
        <v>2122</v>
      </c>
    </row>
    <row r="106" spans="1:5" ht="369.75">
      <c r="A106" t="s">
        <v>53</v>
      </c>
      <c r="E106" s="35" t="s">
        <v>1724</v>
      </c>
    </row>
    <row r="107" spans="1:16" ht="12.75">
      <c r="A107" s="25" t="s">
        <v>44</v>
      </c>
      <c s="29" t="s">
        <v>147</v>
      </c>
      <c s="29" t="s">
        <v>1726</v>
      </c>
      <c s="25" t="s">
        <v>46</v>
      </c>
      <c s="30" t="s">
        <v>1727</v>
      </c>
      <c s="31" t="s">
        <v>300</v>
      </c>
      <c s="32">
        <v>3.066</v>
      </c>
      <c s="33">
        <v>0</v>
      </c>
      <c s="33">
        <f>ROUND(ROUND(H107,2)*ROUND(G107,3),2)</f>
      </c>
      <c r="O107">
        <f>(I107*21)/100</f>
      </c>
      <c t="s">
        <v>22</v>
      </c>
    </row>
    <row r="108" spans="1:5" ht="12.75">
      <c r="A108" s="34" t="s">
        <v>49</v>
      </c>
      <c r="E108" s="35" t="s">
        <v>46</v>
      </c>
    </row>
    <row r="109" spans="1:5" ht="25.5">
      <c r="A109" s="36" t="s">
        <v>51</v>
      </c>
      <c r="E109" s="37" t="s">
        <v>2123</v>
      </c>
    </row>
    <row r="110" spans="1:5" ht="267.75">
      <c r="A110" t="s">
        <v>53</v>
      </c>
      <c r="E110" s="35" t="s">
        <v>1729</v>
      </c>
    </row>
    <row r="111" spans="1:16" ht="12.75">
      <c r="A111" s="25" t="s">
        <v>44</v>
      </c>
      <c s="29" t="s">
        <v>151</v>
      </c>
      <c s="29" t="s">
        <v>1726</v>
      </c>
      <c s="25" t="s">
        <v>83</v>
      </c>
      <c s="30" t="s">
        <v>1727</v>
      </c>
      <c s="31" t="s">
        <v>300</v>
      </c>
      <c s="32">
        <v>0.6</v>
      </c>
      <c s="33">
        <v>0</v>
      </c>
      <c s="33">
        <f>ROUND(ROUND(H111,2)*ROUND(G111,3),2)</f>
      </c>
      <c r="O111">
        <f>(I111*21)/100</f>
      </c>
      <c t="s">
        <v>22</v>
      </c>
    </row>
    <row r="112" spans="1:5" ht="12.75">
      <c r="A112" s="34" t="s">
        <v>49</v>
      </c>
      <c r="E112" s="35" t="s">
        <v>46</v>
      </c>
    </row>
    <row r="113" spans="1:5" ht="25.5">
      <c r="A113" s="36" t="s">
        <v>51</v>
      </c>
      <c r="E113" s="37" t="s">
        <v>2124</v>
      </c>
    </row>
    <row r="114" spans="1:5" ht="267.75">
      <c r="A114" t="s">
        <v>53</v>
      </c>
      <c r="E114" s="35" t="s">
        <v>1729</v>
      </c>
    </row>
    <row r="115" spans="1:16" ht="12.75">
      <c r="A115" s="25" t="s">
        <v>44</v>
      </c>
      <c s="29" t="s">
        <v>155</v>
      </c>
      <c s="29" t="s">
        <v>1731</v>
      </c>
      <c s="25" t="s">
        <v>46</v>
      </c>
      <c s="30" t="s">
        <v>1732</v>
      </c>
      <c s="31" t="s">
        <v>221</v>
      </c>
      <c s="32">
        <v>15</v>
      </c>
      <c s="33">
        <v>0</v>
      </c>
      <c s="33">
        <f>ROUND(ROUND(H115,2)*ROUND(G115,3),2)</f>
      </c>
      <c r="O115">
        <f>(I115*21)/100</f>
      </c>
      <c t="s">
        <v>22</v>
      </c>
    </row>
    <row r="116" spans="1:5" ht="12.75">
      <c r="A116" s="34" t="s">
        <v>49</v>
      </c>
      <c r="E116" s="35" t="s">
        <v>46</v>
      </c>
    </row>
    <row r="117" spans="1:5" ht="38.25">
      <c r="A117" s="36" t="s">
        <v>51</v>
      </c>
      <c r="E117" s="37" t="s">
        <v>2125</v>
      </c>
    </row>
    <row r="118" spans="1:5" ht="38.25">
      <c r="A118" t="s">
        <v>53</v>
      </c>
      <c r="E118" s="35" t="s">
        <v>1734</v>
      </c>
    </row>
    <row r="119" spans="1:18" ht="12.75" customHeight="1">
      <c r="A119" s="6" t="s">
        <v>42</v>
      </c>
      <c s="6"/>
      <c s="40" t="s">
        <v>21</v>
      </c>
      <c s="6"/>
      <c s="27" t="s">
        <v>685</v>
      </c>
      <c s="6"/>
      <c s="6"/>
      <c s="6"/>
      <c s="41">
        <f>0+Q119</f>
      </c>
      <c r="O119">
        <f>0+R119</f>
      </c>
      <c r="Q119">
        <f>0+I120+I124+I128</f>
      </c>
      <c>
        <f>0+O120+O124+O128</f>
      </c>
    </row>
    <row r="120" spans="1:16" ht="25.5">
      <c r="A120" s="25" t="s">
        <v>44</v>
      </c>
      <c s="29" t="s">
        <v>161</v>
      </c>
      <c s="29" t="s">
        <v>2126</v>
      </c>
      <c s="25" t="s">
        <v>46</v>
      </c>
      <c s="30" t="s">
        <v>2127</v>
      </c>
      <c s="31" t="s">
        <v>256</v>
      </c>
      <c s="32">
        <v>192.891</v>
      </c>
      <c s="33">
        <v>0</v>
      </c>
      <c s="33">
        <f>ROUND(ROUND(H120,2)*ROUND(G120,3),2)</f>
      </c>
      <c r="O120">
        <f>(I120*21)/100</f>
      </c>
      <c t="s">
        <v>22</v>
      </c>
    </row>
    <row r="121" spans="1:5" ht="12.75">
      <c r="A121" s="34" t="s">
        <v>49</v>
      </c>
      <c r="E121" s="35" t="s">
        <v>46</v>
      </c>
    </row>
    <row r="122" spans="1:5" ht="51">
      <c r="A122" s="36" t="s">
        <v>51</v>
      </c>
      <c r="E122" s="37" t="s">
        <v>2128</v>
      </c>
    </row>
    <row r="123" spans="1:5" ht="25.5">
      <c r="A123" t="s">
        <v>53</v>
      </c>
      <c r="E123" s="35" t="s">
        <v>2129</v>
      </c>
    </row>
    <row r="124" spans="1:16" ht="12.75">
      <c r="A124" s="25" t="s">
        <v>44</v>
      </c>
      <c s="29" t="s">
        <v>168</v>
      </c>
      <c s="29" t="s">
        <v>2130</v>
      </c>
      <c s="25" t="s">
        <v>83</v>
      </c>
      <c s="30" t="s">
        <v>2131</v>
      </c>
      <c s="31" t="s">
        <v>689</v>
      </c>
      <c s="32">
        <v>19</v>
      </c>
      <c s="33">
        <v>0</v>
      </c>
      <c s="33">
        <f>ROUND(ROUND(H124,2)*ROUND(G124,3),2)</f>
      </c>
      <c r="O124">
        <f>(I124*21)/100</f>
      </c>
      <c t="s">
        <v>22</v>
      </c>
    </row>
    <row r="125" spans="1:5" ht="12.75">
      <c r="A125" s="34" t="s">
        <v>49</v>
      </c>
      <c r="E125" s="35" t="s">
        <v>46</v>
      </c>
    </row>
    <row r="126" spans="1:5" ht="38.25">
      <c r="A126" s="36" t="s">
        <v>51</v>
      </c>
      <c r="E126" s="37" t="s">
        <v>2132</v>
      </c>
    </row>
    <row r="127" spans="1:5" ht="51">
      <c r="A127" t="s">
        <v>53</v>
      </c>
      <c r="E127" s="35" t="s">
        <v>2133</v>
      </c>
    </row>
    <row r="128" spans="1:16" ht="12.75">
      <c r="A128" s="25" t="s">
        <v>44</v>
      </c>
      <c s="29" t="s">
        <v>170</v>
      </c>
      <c s="29" t="s">
        <v>2134</v>
      </c>
      <c s="25" t="s">
        <v>46</v>
      </c>
      <c s="30" t="s">
        <v>2135</v>
      </c>
      <c s="31" t="s">
        <v>173</v>
      </c>
      <c s="32">
        <v>131.4</v>
      </c>
      <c s="33">
        <v>0</v>
      </c>
      <c s="33">
        <f>ROUND(ROUND(H128,2)*ROUND(G128,3),2)</f>
      </c>
      <c r="O128">
        <f>(I128*21)/100</f>
      </c>
      <c t="s">
        <v>22</v>
      </c>
    </row>
    <row r="129" spans="1:5" ht="12.75">
      <c r="A129" s="34" t="s">
        <v>49</v>
      </c>
      <c r="E129" s="35" t="s">
        <v>46</v>
      </c>
    </row>
    <row r="130" spans="1:5" ht="25.5">
      <c r="A130" s="36" t="s">
        <v>51</v>
      </c>
      <c r="E130" s="37" t="s">
        <v>2136</v>
      </c>
    </row>
    <row r="131" spans="1:5" ht="280.5">
      <c r="A131" t="s">
        <v>53</v>
      </c>
      <c r="E131" s="35" t="s">
        <v>2137</v>
      </c>
    </row>
    <row r="132" spans="1:18" ht="12.75" customHeight="1">
      <c r="A132" s="6" t="s">
        <v>42</v>
      </c>
      <c s="6"/>
      <c s="40" t="s">
        <v>32</v>
      </c>
      <c s="6"/>
      <c s="27" t="s">
        <v>698</v>
      </c>
      <c s="6"/>
      <c s="6"/>
      <c s="6"/>
      <c s="41">
        <f>0+Q132</f>
      </c>
      <c r="O132">
        <f>0+R132</f>
      </c>
      <c r="Q132">
        <f>0+I133+I137+I141</f>
      </c>
      <c>
        <f>0+O133+O137+O141</f>
      </c>
    </row>
    <row r="133" spans="1:16" ht="12.75">
      <c r="A133" s="25" t="s">
        <v>44</v>
      </c>
      <c s="29" t="s">
        <v>176</v>
      </c>
      <c s="29" t="s">
        <v>711</v>
      </c>
      <c s="25" t="s">
        <v>46</v>
      </c>
      <c s="30" t="s">
        <v>712</v>
      </c>
      <c s="31" t="s">
        <v>256</v>
      </c>
      <c s="32">
        <v>234.063</v>
      </c>
      <c s="33">
        <v>0</v>
      </c>
      <c s="33">
        <f>ROUND(ROUND(H133,2)*ROUND(G133,3),2)</f>
      </c>
      <c r="O133">
        <f>(I133*21)/100</f>
      </c>
      <c t="s">
        <v>22</v>
      </c>
    </row>
    <row r="134" spans="1:5" ht="12.75">
      <c r="A134" s="34" t="s">
        <v>49</v>
      </c>
      <c r="E134" s="35" t="s">
        <v>46</v>
      </c>
    </row>
    <row r="135" spans="1:5" ht="63.75">
      <c r="A135" s="36" t="s">
        <v>51</v>
      </c>
      <c r="E135" s="37" t="s">
        <v>2138</v>
      </c>
    </row>
    <row r="136" spans="1:5" ht="38.25">
      <c r="A136" t="s">
        <v>53</v>
      </c>
      <c r="E136" s="35" t="s">
        <v>632</v>
      </c>
    </row>
    <row r="137" spans="1:16" ht="25.5">
      <c r="A137" s="25" t="s">
        <v>44</v>
      </c>
      <c s="29" t="s">
        <v>180</v>
      </c>
      <c s="29" t="s">
        <v>1815</v>
      </c>
      <c s="25" t="s">
        <v>46</v>
      </c>
      <c s="30" t="s">
        <v>1816</v>
      </c>
      <c s="31" t="s">
        <v>256</v>
      </c>
      <c s="32">
        <v>74.1</v>
      </c>
      <c s="33">
        <v>0</v>
      </c>
      <c s="33">
        <f>ROUND(ROUND(H137,2)*ROUND(G137,3),2)</f>
      </c>
      <c r="O137">
        <f>(I137*21)/100</f>
      </c>
      <c t="s">
        <v>22</v>
      </c>
    </row>
    <row r="138" spans="1:5" ht="12.75">
      <c r="A138" s="34" t="s">
        <v>49</v>
      </c>
      <c r="E138" s="35" t="s">
        <v>46</v>
      </c>
    </row>
    <row r="139" spans="1:5" ht="25.5">
      <c r="A139" s="36" t="s">
        <v>51</v>
      </c>
      <c r="E139" s="37" t="s">
        <v>2139</v>
      </c>
    </row>
    <row r="140" spans="1:5" ht="38.25">
      <c r="A140" t="s">
        <v>53</v>
      </c>
      <c r="E140" s="35" t="s">
        <v>632</v>
      </c>
    </row>
    <row r="141" spans="1:16" ht="12.75">
      <c r="A141" s="25" t="s">
        <v>44</v>
      </c>
      <c s="29" t="s">
        <v>186</v>
      </c>
      <c s="29" t="s">
        <v>1818</v>
      </c>
      <c s="25" t="s">
        <v>46</v>
      </c>
      <c s="30" t="s">
        <v>1819</v>
      </c>
      <c s="31" t="s">
        <v>256</v>
      </c>
      <c s="32">
        <v>119</v>
      </c>
      <c s="33">
        <v>0</v>
      </c>
      <c s="33">
        <f>ROUND(ROUND(H141,2)*ROUND(G141,3),2)</f>
      </c>
      <c r="O141">
        <f>(I141*21)/100</f>
      </c>
      <c t="s">
        <v>22</v>
      </c>
    </row>
    <row r="142" spans="1:5" ht="12.75">
      <c r="A142" s="34" t="s">
        <v>49</v>
      </c>
      <c r="E142" s="35" t="s">
        <v>46</v>
      </c>
    </row>
    <row r="143" spans="1:5" ht="38.25">
      <c r="A143" s="36" t="s">
        <v>51</v>
      </c>
      <c r="E143" s="37" t="s">
        <v>2140</v>
      </c>
    </row>
    <row r="144" spans="1:5" ht="38.25">
      <c r="A144" t="s">
        <v>53</v>
      </c>
      <c r="E144" s="35" t="s">
        <v>632</v>
      </c>
    </row>
    <row r="145" spans="1:18" ht="12.75" customHeight="1">
      <c r="A145" s="6" t="s">
        <v>42</v>
      </c>
      <c s="6"/>
      <c s="40" t="s">
        <v>77</v>
      </c>
      <c s="6"/>
      <c s="27" t="s">
        <v>804</v>
      </c>
      <c s="6"/>
      <c s="6"/>
      <c s="6"/>
      <c s="41">
        <f>0+Q145</f>
      </c>
      <c r="O145">
        <f>0+R145</f>
      </c>
      <c r="Q145">
        <f>0+I146</f>
      </c>
      <c>
        <f>0+O146</f>
      </c>
    </row>
    <row r="146" spans="1:16" ht="12.75">
      <c r="A146" s="25" t="s">
        <v>44</v>
      </c>
      <c s="29" t="s">
        <v>191</v>
      </c>
      <c s="29" t="s">
        <v>2078</v>
      </c>
      <c s="25" t="s">
        <v>46</v>
      </c>
      <c s="30" t="s">
        <v>2079</v>
      </c>
      <c s="31" t="s">
        <v>415</v>
      </c>
      <c s="32">
        <v>19.2</v>
      </c>
      <c s="33">
        <v>0</v>
      </c>
      <c s="33">
        <f>ROUND(ROUND(H146,2)*ROUND(G146,3),2)</f>
      </c>
      <c r="O146">
        <f>(I146*21)/100</f>
      </c>
      <c t="s">
        <v>22</v>
      </c>
    </row>
    <row r="147" spans="1:5" ht="12.75">
      <c r="A147" s="34" t="s">
        <v>49</v>
      </c>
      <c r="E147" s="35" t="s">
        <v>46</v>
      </c>
    </row>
    <row r="148" spans="1:5" ht="25.5">
      <c r="A148" s="36" t="s">
        <v>51</v>
      </c>
      <c r="E148" s="37" t="s">
        <v>2141</v>
      </c>
    </row>
    <row r="149" spans="1:5" ht="255">
      <c r="A149" t="s">
        <v>53</v>
      </c>
      <c r="E149" s="35" t="s">
        <v>816</v>
      </c>
    </row>
    <row r="150" spans="1:18" ht="12.75" customHeight="1">
      <c r="A150" s="6" t="s">
        <v>42</v>
      </c>
      <c s="6"/>
      <c s="40" t="s">
        <v>39</v>
      </c>
      <c s="6"/>
      <c s="27" t="s">
        <v>488</v>
      </c>
      <c s="6"/>
      <c s="6"/>
      <c s="6"/>
      <c s="41">
        <f>0+Q150</f>
      </c>
      <c r="O150">
        <f>0+R150</f>
      </c>
      <c r="Q150">
        <f>0+I151+I155+I159</f>
      </c>
      <c>
        <f>0+O151+O155+O159</f>
      </c>
    </row>
    <row r="151" spans="1:16" ht="12.75">
      <c r="A151" s="25" t="s">
        <v>44</v>
      </c>
      <c s="29" t="s">
        <v>605</v>
      </c>
      <c s="29" t="s">
        <v>2027</v>
      </c>
      <c s="25" t="s">
        <v>46</v>
      </c>
      <c s="30" t="s">
        <v>2028</v>
      </c>
      <c s="31" t="s">
        <v>415</v>
      </c>
      <c s="32">
        <v>44.35</v>
      </c>
      <c s="33">
        <v>0</v>
      </c>
      <c s="33">
        <f>ROUND(ROUND(H151,2)*ROUND(G151,3),2)</f>
      </c>
      <c r="O151">
        <f>(I151*21)/100</f>
      </c>
      <c t="s">
        <v>22</v>
      </c>
    </row>
    <row r="152" spans="1:5" ht="12.75">
      <c r="A152" s="34" t="s">
        <v>49</v>
      </c>
      <c r="E152" s="35" t="s">
        <v>46</v>
      </c>
    </row>
    <row r="153" spans="1:5" ht="63.75">
      <c r="A153" s="36" t="s">
        <v>51</v>
      </c>
      <c r="E153" s="37" t="s">
        <v>2142</v>
      </c>
    </row>
    <row r="154" spans="1:5" ht="63.75">
      <c r="A154" t="s">
        <v>53</v>
      </c>
      <c r="E154" s="35" t="s">
        <v>1906</v>
      </c>
    </row>
    <row r="155" spans="1:16" ht="12.75">
      <c r="A155" s="25" t="s">
        <v>44</v>
      </c>
      <c s="29" t="s">
        <v>608</v>
      </c>
      <c s="29" t="s">
        <v>2143</v>
      </c>
      <c s="25" t="s">
        <v>46</v>
      </c>
      <c s="30" t="s">
        <v>2144</v>
      </c>
      <c s="31" t="s">
        <v>415</v>
      </c>
      <c s="32">
        <v>48</v>
      </c>
      <c s="33">
        <v>0</v>
      </c>
      <c s="33">
        <f>ROUND(ROUND(H155,2)*ROUND(G155,3),2)</f>
      </c>
      <c r="O155">
        <f>(I155*21)/100</f>
      </c>
      <c t="s">
        <v>22</v>
      </c>
    </row>
    <row r="156" spans="1:5" ht="12.75">
      <c r="A156" s="34" t="s">
        <v>49</v>
      </c>
      <c r="E156" s="35" t="s">
        <v>46</v>
      </c>
    </row>
    <row r="157" spans="1:5" ht="25.5">
      <c r="A157" s="36" t="s">
        <v>51</v>
      </c>
      <c r="E157" s="37" t="s">
        <v>2145</v>
      </c>
    </row>
    <row r="158" spans="1:5" ht="114.75">
      <c r="A158" t="s">
        <v>53</v>
      </c>
      <c r="E158" s="35" t="s">
        <v>976</v>
      </c>
    </row>
    <row r="159" spans="1:16" ht="12.75">
      <c r="A159" s="25" t="s">
        <v>44</v>
      </c>
      <c s="29" t="s">
        <v>614</v>
      </c>
      <c s="29" t="s">
        <v>1959</v>
      </c>
      <c s="25" t="s">
        <v>46</v>
      </c>
      <c s="30" t="s">
        <v>1960</v>
      </c>
      <c s="31" t="s">
        <v>256</v>
      </c>
      <c s="32">
        <v>19.2</v>
      </c>
      <c s="33">
        <v>0</v>
      </c>
      <c s="33">
        <f>ROUND(ROUND(H159,2)*ROUND(G159,3),2)</f>
      </c>
      <c r="O159">
        <f>(I159*21)/100</f>
      </c>
      <c t="s">
        <v>22</v>
      </c>
    </row>
    <row r="160" spans="1:5" ht="12.75">
      <c r="A160" s="34" t="s">
        <v>49</v>
      </c>
      <c r="E160" s="35" t="s">
        <v>46</v>
      </c>
    </row>
    <row r="161" spans="1:5" ht="12.75">
      <c r="A161" s="36" t="s">
        <v>51</v>
      </c>
      <c r="E161" s="37" t="s">
        <v>2146</v>
      </c>
    </row>
    <row r="162" spans="1:5" ht="76.5">
      <c r="A162" t="s">
        <v>53</v>
      </c>
      <c r="E162" s="35" t="s">
        <v>1048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2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0+O8+O17+O82+O91+O108+O129+O154+O247</f>
      </c>
      <c t="s">
        <v>21</v>
      </c>
    </row>
    <row r="3" spans="1:16" ht="15" customHeight="1">
      <c r="A3" t="s">
        <v>11</v>
      </c>
      <c s="12" t="s">
        <v>13</v>
      </c>
      <c s="13" t="s">
        <v>14</v>
      </c>
      <c s="1"/>
      <c s="14" t="s">
        <v>15</v>
      </c>
      <c s="1"/>
      <c s="9"/>
      <c s="8" t="s">
        <v>2147</v>
      </c>
      <c s="38">
        <f>0+I8+I17+I82+I91+I108+I129+I154+I247</f>
      </c>
      <c r="O3" t="s">
        <v>18</v>
      </c>
      <c t="s">
        <v>22</v>
      </c>
    </row>
    <row r="4" spans="1:16" ht="15" customHeight="1">
      <c r="A4" t="s">
        <v>16</v>
      </c>
      <c s="16" t="s">
        <v>17</v>
      </c>
      <c s="17" t="s">
        <v>2147</v>
      </c>
      <c s="6"/>
      <c s="18" t="s">
        <v>2148</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f>
      </c>
      <c>
        <f>0+O9+O13</f>
      </c>
    </row>
    <row r="9" spans="1:16" ht="12.75">
      <c r="A9" s="25" t="s">
        <v>44</v>
      </c>
      <c s="29" t="s">
        <v>28</v>
      </c>
      <c s="29" t="s">
        <v>2149</v>
      </c>
      <c s="25" t="s">
        <v>46</v>
      </c>
      <c s="30" t="s">
        <v>2150</v>
      </c>
      <c s="31" t="s">
        <v>300</v>
      </c>
      <c s="32">
        <v>6822.674</v>
      </c>
      <c s="33">
        <v>0</v>
      </c>
      <c s="33">
        <f>ROUND(ROUND(H9,2)*ROUND(G9,3),2)</f>
      </c>
      <c r="O9">
        <f>(I9*21)/100</f>
      </c>
      <c t="s">
        <v>22</v>
      </c>
    </row>
    <row r="10" spans="1:5" ht="51">
      <c r="A10" s="34" t="s">
        <v>49</v>
      </c>
      <c r="E10" s="35" t="s">
        <v>2151</v>
      </c>
    </row>
    <row r="11" spans="1:5" ht="38.25">
      <c r="A11" s="36" t="s">
        <v>51</v>
      </c>
      <c r="E11" s="37" t="s">
        <v>2152</v>
      </c>
    </row>
    <row r="12" spans="1:5" ht="25.5">
      <c r="A12" t="s">
        <v>53</v>
      </c>
      <c r="E12" s="35" t="s">
        <v>512</v>
      </c>
    </row>
    <row r="13" spans="1:16" ht="12.75">
      <c r="A13" s="25" t="s">
        <v>44</v>
      </c>
      <c s="29" t="s">
        <v>22</v>
      </c>
      <c s="29" t="s">
        <v>2153</v>
      </c>
      <c s="25" t="s">
        <v>46</v>
      </c>
      <c s="30" t="s">
        <v>2154</v>
      </c>
      <c s="31" t="s">
        <v>48</v>
      </c>
      <c s="32">
        <v>1</v>
      </c>
      <c s="33">
        <v>0</v>
      </c>
      <c s="33">
        <f>ROUND(ROUND(H13,2)*ROUND(G13,3),2)</f>
      </c>
      <c r="O13">
        <f>(I13*21)/100</f>
      </c>
      <c t="s">
        <v>22</v>
      </c>
    </row>
    <row r="14" spans="1:5" ht="38.25">
      <c r="A14" s="34" t="s">
        <v>49</v>
      </c>
      <c r="E14" s="35" t="s">
        <v>2155</v>
      </c>
    </row>
    <row r="15" spans="1:5" ht="12.75">
      <c r="A15" s="36" t="s">
        <v>51</v>
      </c>
      <c r="E15" s="37" t="s">
        <v>62</v>
      </c>
    </row>
    <row r="16" spans="1:5" ht="12.75">
      <c r="A16" t="s">
        <v>53</v>
      </c>
      <c r="E16" s="35" t="s">
        <v>195</v>
      </c>
    </row>
    <row r="17" spans="1:18" ht="12.75" customHeight="1">
      <c r="A17" s="6" t="s">
        <v>42</v>
      </c>
      <c s="6"/>
      <c s="40" t="s">
        <v>28</v>
      </c>
      <c s="6"/>
      <c s="27" t="s">
        <v>198</v>
      </c>
      <c s="6"/>
      <c s="6"/>
      <c s="6"/>
      <c s="41">
        <f>0+Q17</f>
      </c>
      <c r="O17">
        <f>0+R17</f>
      </c>
      <c r="Q17">
        <f>0+I18+I22+I26+I30+I34+I38+I42+I46+I50+I54+I58+I62+I66+I70+I74+I78</f>
      </c>
      <c>
        <f>0+O18+O22+O26+O30+O34+O38+O42+O46+O50+O54+O58+O62+O66+O70+O74+O78</f>
      </c>
    </row>
    <row r="18" spans="1:16" ht="12.75">
      <c r="A18" s="25" t="s">
        <v>44</v>
      </c>
      <c s="29" t="s">
        <v>21</v>
      </c>
      <c s="29" t="s">
        <v>402</v>
      </c>
      <c s="25" t="s">
        <v>46</v>
      </c>
      <c s="30" t="s">
        <v>403</v>
      </c>
      <c s="31" t="s">
        <v>256</v>
      </c>
      <c s="32">
        <v>1.8</v>
      </c>
      <c s="33">
        <v>0</v>
      </c>
      <c s="33">
        <f>ROUND(ROUND(H18,2)*ROUND(G18,3),2)</f>
      </c>
      <c r="O18">
        <f>(I18*21)/100</f>
      </c>
      <c t="s">
        <v>22</v>
      </c>
    </row>
    <row r="19" spans="1:5" ht="38.25">
      <c r="A19" s="34" t="s">
        <v>49</v>
      </c>
      <c r="E19" s="35" t="s">
        <v>2156</v>
      </c>
    </row>
    <row r="20" spans="1:5" ht="25.5">
      <c r="A20" s="36" t="s">
        <v>51</v>
      </c>
      <c r="E20" s="37" t="s">
        <v>2157</v>
      </c>
    </row>
    <row r="21" spans="1:5" ht="63.75">
      <c r="A21" t="s">
        <v>53</v>
      </c>
      <c r="E21" s="35" t="s">
        <v>312</v>
      </c>
    </row>
    <row r="22" spans="1:16" ht="25.5">
      <c r="A22" s="25" t="s">
        <v>44</v>
      </c>
      <c s="29" t="s">
        <v>32</v>
      </c>
      <c s="29" t="s">
        <v>308</v>
      </c>
      <c s="25" t="s">
        <v>46</v>
      </c>
      <c s="30" t="s">
        <v>309</v>
      </c>
      <c s="31" t="s">
        <v>256</v>
      </c>
      <c s="32">
        <v>3.6</v>
      </c>
      <c s="33">
        <v>0</v>
      </c>
      <c s="33">
        <f>ROUND(ROUND(H22,2)*ROUND(G22,3),2)</f>
      </c>
      <c r="O22">
        <f>(I22*21)/100</f>
      </c>
      <c t="s">
        <v>22</v>
      </c>
    </row>
    <row r="23" spans="1:5" ht="63.75">
      <c r="A23" s="34" t="s">
        <v>49</v>
      </c>
      <c r="E23" s="35" t="s">
        <v>2158</v>
      </c>
    </row>
    <row r="24" spans="1:5" ht="25.5">
      <c r="A24" s="36" t="s">
        <v>51</v>
      </c>
      <c r="E24" s="37" t="s">
        <v>2159</v>
      </c>
    </row>
    <row r="25" spans="1:5" ht="63.75">
      <c r="A25" t="s">
        <v>53</v>
      </c>
      <c r="E25" s="35" t="s">
        <v>312</v>
      </c>
    </row>
    <row r="26" spans="1:16" ht="12.75">
      <c r="A26" s="25" t="s">
        <v>44</v>
      </c>
      <c s="29" t="s">
        <v>34</v>
      </c>
      <c s="29" t="s">
        <v>413</v>
      </c>
      <c s="25" t="s">
        <v>46</v>
      </c>
      <c s="30" t="s">
        <v>414</v>
      </c>
      <c s="31" t="s">
        <v>415</v>
      </c>
      <c s="32">
        <v>12</v>
      </c>
      <c s="33">
        <v>0</v>
      </c>
      <c s="33">
        <f>ROUND(ROUND(H26,2)*ROUND(G26,3),2)</f>
      </c>
      <c r="O26">
        <f>(I26*21)/100</f>
      </c>
      <c t="s">
        <v>22</v>
      </c>
    </row>
    <row r="27" spans="1:5" ht="25.5">
      <c r="A27" s="34" t="s">
        <v>49</v>
      </c>
      <c r="E27" s="35" t="s">
        <v>1060</v>
      </c>
    </row>
    <row r="28" spans="1:5" ht="25.5">
      <c r="A28" s="36" t="s">
        <v>51</v>
      </c>
      <c r="E28" s="37" t="s">
        <v>2160</v>
      </c>
    </row>
    <row r="29" spans="1:5" ht="25.5">
      <c r="A29" t="s">
        <v>53</v>
      </c>
      <c r="E29" s="35" t="s">
        <v>418</v>
      </c>
    </row>
    <row r="30" spans="1:16" ht="12.75">
      <c r="A30" s="25" t="s">
        <v>44</v>
      </c>
      <c s="29" t="s">
        <v>36</v>
      </c>
      <c s="29" t="s">
        <v>1967</v>
      </c>
      <c s="25" t="s">
        <v>46</v>
      </c>
      <c s="30" t="s">
        <v>1968</v>
      </c>
      <c s="31" t="s">
        <v>164</v>
      </c>
      <c s="32">
        <v>435</v>
      </c>
      <c s="33">
        <v>0</v>
      </c>
      <c s="33">
        <f>ROUND(ROUND(H30,2)*ROUND(G30,3),2)</f>
      </c>
      <c r="O30">
        <f>(I30*21)/100</f>
      </c>
      <c t="s">
        <v>22</v>
      </c>
    </row>
    <row r="31" spans="1:5" ht="12.75">
      <c r="A31" s="34" t="s">
        <v>49</v>
      </c>
      <c r="E31" s="35" t="s">
        <v>2161</v>
      </c>
    </row>
    <row r="32" spans="1:5" ht="12.75">
      <c r="A32" s="36" t="s">
        <v>51</v>
      </c>
      <c r="E32" s="37" t="s">
        <v>2162</v>
      </c>
    </row>
    <row r="33" spans="1:5" ht="38.25">
      <c r="A33" t="s">
        <v>53</v>
      </c>
      <c r="E33" s="35" t="s">
        <v>1648</v>
      </c>
    </row>
    <row r="34" spans="1:16" ht="12.75">
      <c r="A34" s="25" t="s">
        <v>44</v>
      </c>
      <c s="29" t="s">
        <v>73</v>
      </c>
      <c s="29" t="s">
        <v>2102</v>
      </c>
      <c s="25" t="s">
        <v>46</v>
      </c>
      <c s="30" t="s">
        <v>2103</v>
      </c>
      <c s="31" t="s">
        <v>256</v>
      </c>
      <c s="32">
        <v>59.6</v>
      </c>
      <c s="33">
        <v>0</v>
      </c>
      <c s="33">
        <f>ROUND(ROUND(H34,2)*ROUND(G34,3),2)</f>
      </c>
      <c r="O34">
        <f>(I34*21)/100</f>
      </c>
      <c t="s">
        <v>22</v>
      </c>
    </row>
    <row r="35" spans="1:5" ht="25.5">
      <c r="A35" s="34" t="s">
        <v>49</v>
      </c>
      <c r="E35" s="35" t="s">
        <v>2163</v>
      </c>
    </row>
    <row r="36" spans="1:5" ht="51">
      <c r="A36" s="36" t="s">
        <v>51</v>
      </c>
      <c r="E36" s="37" t="s">
        <v>2164</v>
      </c>
    </row>
    <row r="37" spans="1:5" ht="38.25">
      <c r="A37" t="s">
        <v>53</v>
      </c>
      <c r="E37" s="35" t="s">
        <v>259</v>
      </c>
    </row>
    <row r="38" spans="1:16" ht="12.75">
      <c r="A38" s="25" t="s">
        <v>44</v>
      </c>
      <c s="29" t="s">
        <v>77</v>
      </c>
      <c s="29" t="s">
        <v>264</v>
      </c>
      <c s="25" t="s">
        <v>83</v>
      </c>
      <c s="30" t="s">
        <v>265</v>
      </c>
      <c s="31" t="s">
        <v>256</v>
      </c>
      <c s="32">
        <v>1410.61</v>
      </c>
      <c s="33">
        <v>0</v>
      </c>
      <c s="33">
        <f>ROUND(ROUND(H38,2)*ROUND(G38,3),2)</f>
      </c>
      <c r="O38">
        <f>(I38*21)/100</f>
      </c>
      <c t="s">
        <v>22</v>
      </c>
    </row>
    <row r="39" spans="1:5" ht="12.75">
      <c r="A39" s="34" t="s">
        <v>49</v>
      </c>
      <c r="E39" s="35" t="s">
        <v>421</v>
      </c>
    </row>
    <row r="40" spans="1:5" ht="38.25">
      <c r="A40" s="36" t="s">
        <v>51</v>
      </c>
      <c r="E40" s="37" t="s">
        <v>2165</v>
      </c>
    </row>
    <row r="41" spans="1:5" ht="306">
      <c r="A41" t="s">
        <v>53</v>
      </c>
      <c r="E41" s="35" t="s">
        <v>268</v>
      </c>
    </row>
    <row r="42" spans="1:16" ht="12.75">
      <c r="A42" s="25" t="s">
        <v>44</v>
      </c>
      <c s="29" t="s">
        <v>39</v>
      </c>
      <c s="29" t="s">
        <v>264</v>
      </c>
      <c s="25" t="s">
        <v>86</v>
      </c>
      <c s="30" t="s">
        <v>265</v>
      </c>
      <c s="31" t="s">
        <v>256</v>
      </c>
      <c s="32">
        <v>220</v>
      </c>
      <c s="33">
        <v>0</v>
      </c>
      <c s="33">
        <f>ROUND(ROUND(H42,2)*ROUND(G42,3),2)</f>
      </c>
      <c r="O42">
        <f>(I42*21)/100</f>
      </c>
      <c t="s">
        <v>22</v>
      </c>
    </row>
    <row r="43" spans="1:5" ht="25.5">
      <c r="A43" s="34" t="s">
        <v>49</v>
      </c>
      <c r="E43" s="35" t="s">
        <v>554</v>
      </c>
    </row>
    <row r="44" spans="1:5" ht="12.75">
      <c r="A44" s="36" t="s">
        <v>51</v>
      </c>
      <c r="E44" s="37" t="s">
        <v>2166</v>
      </c>
    </row>
    <row r="45" spans="1:5" ht="306">
      <c r="A45" t="s">
        <v>53</v>
      </c>
      <c r="E45" s="35" t="s">
        <v>268</v>
      </c>
    </row>
    <row r="46" spans="1:16" ht="12.75">
      <c r="A46" s="25" t="s">
        <v>44</v>
      </c>
      <c s="29" t="s">
        <v>41</v>
      </c>
      <c s="29" t="s">
        <v>567</v>
      </c>
      <c s="25" t="s">
        <v>46</v>
      </c>
      <c s="30" t="s">
        <v>568</v>
      </c>
      <c s="31" t="s">
        <v>256</v>
      </c>
      <c s="32">
        <v>4853.24</v>
      </c>
      <c s="33">
        <v>0</v>
      </c>
      <c s="33">
        <f>ROUND(ROUND(H46,2)*ROUND(G46,3),2)</f>
      </c>
      <c r="O46">
        <f>(I46*21)/100</f>
      </c>
      <c t="s">
        <v>22</v>
      </c>
    </row>
    <row r="47" spans="1:5" ht="38.25">
      <c r="A47" s="34" t="s">
        <v>49</v>
      </c>
      <c r="E47" s="35" t="s">
        <v>2167</v>
      </c>
    </row>
    <row r="48" spans="1:5" ht="89.25">
      <c r="A48" s="36" t="s">
        <v>51</v>
      </c>
      <c r="E48" s="37" t="s">
        <v>2168</v>
      </c>
    </row>
    <row r="49" spans="1:5" ht="318.75">
      <c r="A49" t="s">
        <v>53</v>
      </c>
      <c r="E49" s="35" t="s">
        <v>571</v>
      </c>
    </row>
    <row r="50" spans="1:16" ht="12.75">
      <c r="A50" s="25" t="s">
        <v>44</v>
      </c>
      <c s="29" t="s">
        <v>88</v>
      </c>
      <c s="29" t="s">
        <v>572</v>
      </c>
      <c s="25" t="s">
        <v>46</v>
      </c>
      <c s="30" t="s">
        <v>573</v>
      </c>
      <c s="31" t="s">
        <v>256</v>
      </c>
      <c s="32">
        <v>1346.8</v>
      </c>
      <c s="33">
        <v>0</v>
      </c>
      <c s="33">
        <f>ROUND(ROUND(H50,2)*ROUND(G50,3),2)</f>
      </c>
      <c r="O50">
        <f>(I50*21)/100</f>
      </c>
      <c t="s">
        <v>22</v>
      </c>
    </row>
    <row r="51" spans="1:5" ht="51">
      <c r="A51" s="34" t="s">
        <v>49</v>
      </c>
      <c r="E51" s="35" t="s">
        <v>2169</v>
      </c>
    </row>
    <row r="52" spans="1:5" ht="12.75">
      <c r="A52" s="36" t="s">
        <v>51</v>
      </c>
      <c r="E52" s="37" t="s">
        <v>2170</v>
      </c>
    </row>
    <row r="53" spans="1:5" ht="318.75">
      <c r="A53" t="s">
        <v>53</v>
      </c>
      <c r="E53" s="35" t="s">
        <v>571</v>
      </c>
    </row>
    <row r="54" spans="1:16" ht="12.75">
      <c r="A54" s="25" t="s">
        <v>44</v>
      </c>
      <c s="29" t="s">
        <v>92</v>
      </c>
      <c s="29" t="s">
        <v>2171</v>
      </c>
      <c s="25" t="s">
        <v>46</v>
      </c>
      <c s="30" t="s">
        <v>2172</v>
      </c>
      <c s="31" t="s">
        <v>256</v>
      </c>
      <c s="32">
        <v>23.4</v>
      </c>
      <c s="33">
        <v>0</v>
      </c>
      <c s="33">
        <f>ROUND(ROUND(H54,2)*ROUND(G54,3),2)</f>
      </c>
      <c r="O54">
        <f>(I54*21)/100</f>
      </c>
      <c t="s">
        <v>22</v>
      </c>
    </row>
    <row r="55" spans="1:5" ht="12.75">
      <c r="A55" s="34" t="s">
        <v>49</v>
      </c>
      <c r="E55" s="35" t="s">
        <v>2173</v>
      </c>
    </row>
    <row r="56" spans="1:5" ht="12.75">
      <c r="A56" s="36" t="s">
        <v>51</v>
      </c>
      <c r="E56" s="37" t="s">
        <v>2174</v>
      </c>
    </row>
    <row r="57" spans="1:5" ht="267.75">
      <c r="A57" t="s">
        <v>53</v>
      </c>
      <c r="E57" s="35" t="s">
        <v>357</v>
      </c>
    </row>
    <row r="58" spans="1:16" ht="12.75">
      <c r="A58" s="25" t="s">
        <v>44</v>
      </c>
      <c s="29" t="s">
        <v>97</v>
      </c>
      <c s="29" t="s">
        <v>277</v>
      </c>
      <c s="25" t="s">
        <v>46</v>
      </c>
      <c s="30" t="s">
        <v>278</v>
      </c>
      <c s="31" t="s">
        <v>256</v>
      </c>
      <c s="32">
        <v>3590.881</v>
      </c>
      <c s="33">
        <v>0</v>
      </c>
      <c s="33">
        <f>ROUND(ROUND(H58,2)*ROUND(G58,3),2)</f>
      </c>
      <c r="O58">
        <f>(I58*21)/100</f>
      </c>
      <c t="s">
        <v>22</v>
      </c>
    </row>
    <row r="59" spans="1:5" ht="12.75">
      <c r="A59" s="34" t="s">
        <v>49</v>
      </c>
      <c r="E59" s="35" t="s">
        <v>2175</v>
      </c>
    </row>
    <row r="60" spans="1:5" ht="38.25">
      <c r="A60" s="36" t="s">
        <v>51</v>
      </c>
      <c r="E60" s="37" t="s">
        <v>2176</v>
      </c>
    </row>
    <row r="61" spans="1:5" ht="191.25">
      <c r="A61" t="s">
        <v>53</v>
      </c>
      <c r="E61" s="35" t="s">
        <v>281</v>
      </c>
    </row>
    <row r="62" spans="1:16" ht="12.75">
      <c r="A62" s="25" t="s">
        <v>44</v>
      </c>
      <c s="29" t="s">
        <v>102</v>
      </c>
      <c s="29" t="s">
        <v>358</v>
      </c>
      <c s="25" t="s">
        <v>46</v>
      </c>
      <c s="30" t="s">
        <v>359</v>
      </c>
      <c s="31" t="s">
        <v>256</v>
      </c>
      <c s="32">
        <v>2503.189</v>
      </c>
      <c s="33">
        <v>0</v>
      </c>
      <c s="33">
        <f>ROUND(ROUND(H62,2)*ROUND(G62,3),2)</f>
      </c>
      <c r="O62">
        <f>(I62*21)/100</f>
      </c>
      <c t="s">
        <v>22</v>
      </c>
    </row>
    <row r="63" spans="1:5" ht="51">
      <c r="A63" s="34" t="s">
        <v>49</v>
      </c>
      <c r="E63" s="35" t="s">
        <v>2177</v>
      </c>
    </row>
    <row r="64" spans="1:5" ht="51">
      <c r="A64" s="36" t="s">
        <v>51</v>
      </c>
      <c r="E64" s="37" t="s">
        <v>2178</v>
      </c>
    </row>
    <row r="65" spans="1:5" ht="229.5">
      <c r="A65" t="s">
        <v>53</v>
      </c>
      <c r="E65" s="35" t="s">
        <v>362</v>
      </c>
    </row>
    <row r="66" spans="1:16" ht="12.75">
      <c r="A66" s="25" t="s">
        <v>44</v>
      </c>
      <c s="29" t="s">
        <v>107</v>
      </c>
      <c s="29" t="s">
        <v>1377</v>
      </c>
      <c s="25" t="s">
        <v>46</v>
      </c>
      <c s="30" t="s">
        <v>1378</v>
      </c>
      <c s="31" t="s">
        <v>256</v>
      </c>
      <c s="32">
        <v>10.71</v>
      </c>
      <c s="33">
        <v>0</v>
      </c>
      <c s="33">
        <f>ROUND(ROUND(H66,2)*ROUND(G66,3),2)</f>
      </c>
      <c r="O66">
        <f>(I66*21)/100</f>
      </c>
      <c t="s">
        <v>22</v>
      </c>
    </row>
    <row r="67" spans="1:5" ht="89.25">
      <c r="A67" s="34" t="s">
        <v>49</v>
      </c>
      <c r="E67" s="35" t="s">
        <v>2179</v>
      </c>
    </row>
    <row r="68" spans="1:5" ht="12.75">
      <c r="A68" s="36" t="s">
        <v>51</v>
      </c>
      <c r="E68" s="37" t="s">
        <v>2180</v>
      </c>
    </row>
    <row r="69" spans="1:5" ht="229.5">
      <c r="A69" t="s">
        <v>53</v>
      </c>
      <c r="E69" s="35" t="s">
        <v>1380</v>
      </c>
    </row>
    <row r="70" spans="1:16" ht="12.75">
      <c r="A70" s="25" t="s">
        <v>44</v>
      </c>
      <c s="29" t="s">
        <v>112</v>
      </c>
      <c s="29" t="s">
        <v>595</v>
      </c>
      <c s="25" t="s">
        <v>46</v>
      </c>
      <c s="30" t="s">
        <v>596</v>
      </c>
      <c s="31" t="s">
        <v>256</v>
      </c>
      <c s="32">
        <v>347.33</v>
      </c>
      <c s="33">
        <v>0</v>
      </c>
      <c s="33">
        <f>ROUND(ROUND(H70,2)*ROUND(G70,3),2)</f>
      </c>
      <c r="O70">
        <f>(I70*21)/100</f>
      </c>
      <c t="s">
        <v>22</v>
      </c>
    </row>
    <row r="71" spans="1:5" ht="63.75">
      <c r="A71" s="34" t="s">
        <v>49</v>
      </c>
      <c r="E71" s="35" t="s">
        <v>2181</v>
      </c>
    </row>
    <row r="72" spans="1:5" ht="12.75">
      <c r="A72" s="36" t="s">
        <v>51</v>
      </c>
      <c r="E72" s="37" t="s">
        <v>2182</v>
      </c>
    </row>
    <row r="73" spans="1:5" ht="293.25">
      <c r="A73" t="s">
        <v>53</v>
      </c>
      <c r="E73" s="35" t="s">
        <v>599</v>
      </c>
    </row>
    <row r="74" spans="1:16" ht="12.75">
      <c r="A74" s="25" t="s">
        <v>44</v>
      </c>
      <c s="29" t="s">
        <v>116</v>
      </c>
      <c s="29" t="s">
        <v>363</v>
      </c>
      <c s="25" t="s">
        <v>46</v>
      </c>
      <c s="30" t="s">
        <v>364</v>
      </c>
      <c s="31" t="s">
        <v>173</v>
      </c>
      <c s="32">
        <v>1907.05</v>
      </c>
      <c s="33">
        <v>0</v>
      </c>
      <c s="33">
        <f>ROUND(ROUND(H74,2)*ROUND(G74,3),2)</f>
      </c>
      <c r="O74">
        <f>(I74*21)/100</f>
      </c>
      <c t="s">
        <v>22</v>
      </c>
    </row>
    <row r="75" spans="1:5" ht="12.75">
      <c r="A75" s="34" t="s">
        <v>49</v>
      </c>
      <c r="E75" s="35" t="s">
        <v>46</v>
      </c>
    </row>
    <row r="76" spans="1:5" ht="25.5">
      <c r="A76" s="36" t="s">
        <v>51</v>
      </c>
      <c r="E76" s="37" t="s">
        <v>2183</v>
      </c>
    </row>
    <row r="77" spans="1:5" ht="25.5">
      <c r="A77" t="s">
        <v>53</v>
      </c>
      <c r="E77" s="35" t="s">
        <v>367</v>
      </c>
    </row>
    <row r="78" spans="1:16" ht="12.75">
      <c r="A78" s="25" t="s">
        <v>44</v>
      </c>
      <c s="29" t="s">
        <v>121</v>
      </c>
      <c s="29" t="s">
        <v>1006</v>
      </c>
      <c s="25" t="s">
        <v>46</v>
      </c>
      <c s="30" t="s">
        <v>1007</v>
      </c>
      <c s="31" t="s">
        <v>173</v>
      </c>
      <c s="32">
        <v>1100</v>
      </c>
      <c s="33">
        <v>0</v>
      </c>
      <c s="33">
        <f>ROUND(ROUND(H78,2)*ROUND(G78,3),2)</f>
      </c>
      <c r="O78">
        <f>(I78*21)/100</f>
      </c>
      <c t="s">
        <v>22</v>
      </c>
    </row>
    <row r="79" spans="1:5" ht="12.75">
      <c r="A79" s="34" t="s">
        <v>49</v>
      </c>
      <c r="E79" s="35" t="s">
        <v>2184</v>
      </c>
    </row>
    <row r="80" spans="1:5" ht="12.75">
      <c r="A80" s="36" t="s">
        <v>51</v>
      </c>
      <c r="E80" s="37" t="s">
        <v>2185</v>
      </c>
    </row>
    <row r="81" spans="1:5" ht="38.25">
      <c r="A81" t="s">
        <v>53</v>
      </c>
      <c r="E81" s="35" t="s">
        <v>289</v>
      </c>
    </row>
    <row r="82" spans="1:18" ht="12.75" customHeight="1">
      <c r="A82" s="6" t="s">
        <v>42</v>
      </c>
      <c s="6"/>
      <c s="40" t="s">
        <v>22</v>
      </c>
      <c s="6"/>
      <c s="27" t="s">
        <v>372</v>
      </c>
      <c s="6"/>
      <c s="6"/>
      <c s="6"/>
      <c s="41">
        <f>0+Q82</f>
      </c>
      <c r="O82">
        <f>0+R82</f>
      </c>
      <c r="Q82">
        <f>0+I83+I87</f>
      </c>
      <c>
        <f>0+O83+O87</f>
      </c>
    </row>
    <row r="83" spans="1:16" ht="12.75">
      <c r="A83" s="25" t="s">
        <v>44</v>
      </c>
      <c s="29" t="s">
        <v>123</v>
      </c>
      <c s="29" t="s">
        <v>1238</v>
      </c>
      <c s="25" t="s">
        <v>46</v>
      </c>
      <c s="30" t="s">
        <v>1239</v>
      </c>
      <c s="31" t="s">
        <v>415</v>
      </c>
      <c s="32">
        <v>340.65</v>
      </c>
      <c s="33">
        <v>0</v>
      </c>
      <c s="33">
        <f>ROUND(ROUND(H83,2)*ROUND(G83,3),2)</f>
      </c>
      <c r="O83">
        <f>(I83*21)/100</f>
      </c>
      <c t="s">
        <v>22</v>
      </c>
    </row>
    <row r="84" spans="1:5" ht="25.5">
      <c r="A84" s="34" t="s">
        <v>49</v>
      </c>
      <c r="E84" s="35" t="s">
        <v>2186</v>
      </c>
    </row>
    <row r="85" spans="1:5" ht="12.75">
      <c r="A85" s="36" t="s">
        <v>51</v>
      </c>
      <c r="E85" s="37" t="s">
        <v>2187</v>
      </c>
    </row>
    <row r="86" spans="1:5" ht="165.75">
      <c r="A86" t="s">
        <v>53</v>
      </c>
      <c r="E86" s="35" t="s">
        <v>1242</v>
      </c>
    </row>
    <row r="87" spans="1:16" ht="12.75">
      <c r="A87" s="25" t="s">
        <v>44</v>
      </c>
      <c s="29" t="s">
        <v>129</v>
      </c>
      <c s="29" t="s">
        <v>2188</v>
      </c>
      <c s="25" t="s">
        <v>46</v>
      </c>
      <c s="30" t="s">
        <v>2189</v>
      </c>
      <c s="31" t="s">
        <v>173</v>
      </c>
      <c s="32">
        <v>368</v>
      </c>
      <c s="33">
        <v>0</v>
      </c>
      <c s="33">
        <f>ROUND(ROUND(H87,2)*ROUND(G87,3),2)</f>
      </c>
      <c r="O87">
        <f>(I87*21)/100</f>
      </c>
      <c t="s">
        <v>22</v>
      </c>
    </row>
    <row r="88" spans="1:5" ht="25.5">
      <c r="A88" s="34" t="s">
        <v>49</v>
      </c>
      <c r="E88" s="35" t="s">
        <v>2190</v>
      </c>
    </row>
    <row r="89" spans="1:5" ht="12.75">
      <c r="A89" s="36" t="s">
        <v>51</v>
      </c>
      <c r="E89" s="37" t="s">
        <v>2191</v>
      </c>
    </row>
    <row r="90" spans="1:5" ht="344.25">
      <c r="A90" t="s">
        <v>53</v>
      </c>
      <c r="E90" s="35" t="s">
        <v>2192</v>
      </c>
    </row>
    <row r="91" spans="1:18" ht="12.75" customHeight="1">
      <c r="A91" s="6" t="s">
        <v>42</v>
      </c>
      <c s="6"/>
      <c s="40" t="s">
        <v>21</v>
      </c>
      <c s="6"/>
      <c s="27" t="s">
        <v>685</v>
      </c>
      <c s="6"/>
      <c s="6"/>
      <c s="6"/>
      <c s="41">
        <f>0+Q91</f>
      </c>
      <c r="O91">
        <f>0+R91</f>
      </c>
      <c r="Q91">
        <f>0+I92+I96+I100+I104</f>
      </c>
      <c>
        <f>0+O92+O96+O100+O104</f>
      </c>
    </row>
    <row r="92" spans="1:16" ht="12.75">
      <c r="A92" s="25" t="s">
        <v>44</v>
      </c>
      <c s="29" t="s">
        <v>133</v>
      </c>
      <c s="29" t="s">
        <v>2193</v>
      </c>
      <c s="25" t="s">
        <v>70</v>
      </c>
      <c s="30" t="s">
        <v>2194</v>
      </c>
      <c s="31" t="s">
        <v>48</v>
      </c>
      <c s="32">
        <v>4</v>
      </c>
      <c s="33">
        <v>0</v>
      </c>
      <c s="33">
        <f>ROUND(ROUND(H92,2)*ROUND(G92,3),2)</f>
      </c>
      <c r="O92">
        <f>(I92*21)/100</f>
      </c>
      <c t="s">
        <v>22</v>
      </c>
    </row>
    <row r="93" spans="1:5" ht="38.25">
      <c r="A93" s="34" t="s">
        <v>49</v>
      </c>
      <c r="E93" s="35" t="s">
        <v>2195</v>
      </c>
    </row>
    <row r="94" spans="1:5" ht="12.75">
      <c r="A94" s="36" t="s">
        <v>51</v>
      </c>
      <c r="E94" s="37" t="s">
        <v>1027</v>
      </c>
    </row>
    <row r="95" spans="1:5" ht="395.25">
      <c r="A95" t="s">
        <v>53</v>
      </c>
      <c r="E95" s="35" t="s">
        <v>2196</v>
      </c>
    </row>
    <row r="96" spans="1:16" ht="12.75">
      <c r="A96" s="25" t="s">
        <v>44</v>
      </c>
      <c s="29" t="s">
        <v>135</v>
      </c>
      <c s="29" t="s">
        <v>2197</v>
      </c>
      <c s="25" t="s">
        <v>70</v>
      </c>
      <c s="30" t="s">
        <v>2194</v>
      </c>
      <c s="31" t="s">
        <v>48</v>
      </c>
      <c s="32">
        <v>1</v>
      </c>
      <c s="33">
        <v>0</v>
      </c>
      <c s="33">
        <f>ROUND(ROUND(H96,2)*ROUND(G96,3),2)</f>
      </c>
      <c r="O96">
        <f>(I96*21)/100</f>
      </c>
      <c t="s">
        <v>22</v>
      </c>
    </row>
    <row r="97" spans="1:5" ht="51">
      <c r="A97" s="34" t="s">
        <v>49</v>
      </c>
      <c r="E97" s="35" t="s">
        <v>2198</v>
      </c>
    </row>
    <row r="98" spans="1:5" ht="12.75">
      <c r="A98" s="36" t="s">
        <v>51</v>
      </c>
      <c r="E98" s="37" t="s">
        <v>62</v>
      </c>
    </row>
    <row r="99" spans="1:5" ht="395.25">
      <c r="A99" t="s">
        <v>53</v>
      </c>
      <c r="E99" s="35" t="s">
        <v>2196</v>
      </c>
    </row>
    <row r="100" spans="1:16" ht="12.75">
      <c r="A100" s="25" t="s">
        <v>44</v>
      </c>
      <c s="29" t="s">
        <v>139</v>
      </c>
      <c s="29" t="s">
        <v>2199</v>
      </c>
      <c s="25" t="s">
        <v>240</v>
      </c>
      <c s="30" t="s">
        <v>2200</v>
      </c>
      <c s="31" t="s">
        <v>48</v>
      </c>
      <c s="32">
        <v>1</v>
      </c>
      <c s="33">
        <v>0</v>
      </c>
      <c s="33">
        <f>ROUND(ROUND(H100,2)*ROUND(G100,3),2)</f>
      </c>
      <c r="O100">
        <f>(I100*21)/100</f>
      </c>
      <c t="s">
        <v>22</v>
      </c>
    </row>
    <row r="101" spans="1:5" ht="102">
      <c r="A101" s="34" t="s">
        <v>49</v>
      </c>
      <c r="E101" s="35" t="s">
        <v>2201</v>
      </c>
    </row>
    <row r="102" spans="1:5" ht="12.75">
      <c r="A102" s="36" t="s">
        <v>51</v>
      </c>
      <c r="E102" s="37" t="s">
        <v>62</v>
      </c>
    </row>
    <row r="103" spans="1:5" ht="12.75">
      <c r="A103" t="s">
        <v>53</v>
      </c>
      <c r="E103" s="35" t="s">
        <v>46</v>
      </c>
    </row>
    <row r="104" spans="1:16" ht="12.75">
      <c r="A104" s="25" t="s">
        <v>44</v>
      </c>
      <c s="29" t="s">
        <v>143</v>
      </c>
      <c s="29" t="s">
        <v>2199</v>
      </c>
      <c s="25" t="s">
        <v>2202</v>
      </c>
      <c s="30" t="s">
        <v>2203</v>
      </c>
      <c s="31" t="s">
        <v>48</v>
      </c>
      <c s="32">
        <v>1</v>
      </c>
      <c s="33">
        <v>0</v>
      </c>
      <c s="33">
        <f>ROUND(ROUND(H104,2)*ROUND(G104,3),2)</f>
      </c>
      <c r="O104">
        <f>(I104*21)/100</f>
      </c>
      <c t="s">
        <v>22</v>
      </c>
    </row>
    <row r="105" spans="1:5" ht="102">
      <c r="A105" s="34" t="s">
        <v>49</v>
      </c>
      <c r="E105" s="35" t="s">
        <v>2204</v>
      </c>
    </row>
    <row r="106" spans="1:5" ht="12.75">
      <c r="A106" s="36" t="s">
        <v>51</v>
      </c>
      <c r="E106" s="37" t="s">
        <v>62</v>
      </c>
    </row>
    <row r="107" spans="1:5" ht="229.5">
      <c r="A107" t="s">
        <v>53</v>
      </c>
      <c r="E107" s="35" t="s">
        <v>1768</v>
      </c>
    </row>
    <row r="108" spans="1:18" ht="12.75" customHeight="1">
      <c r="A108" s="6" t="s">
        <v>42</v>
      </c>
      <c s="6"/>
      <c s="40" t="s">
        <v>32</v>
      </c>
      <c s="6"/>
      <c s="27" t="s">
        <v>698</v>
      </c>
      <c s="6"/>
      <c s="6"/>
      <c s="6"/>
      <c s="41">
        <f>0+Q108</f>
      </c>
      <c r="O108">
        <f>0+R108</f>
      </c>
      <c r="Q108">
        <f>0+I109+I113+I117+I121+I125</f>
      </c>
      <c>
        <f>0+O109+O113+O117+O121+O125</f>
      </c>
    </row>
    <row r="109" spans="1:16" ht="12.75">
      <c r="A109" s="25" t="s">
        <v>44</v>
      </c>
      <c s="29" t="s">
        <v>147</v>
      </c>
      <c s="29" t="s">
        <v>706</v>
      </c>
      <c s="25" t="s">
        <v>46</v>
      </c>
      <c s="30" t="s">
        <v>707</v>
      </c>
      <c s="31" t="s">
        <v>256</v>
      </c>
      <c s="32">
        <v>135.93</v>
      </c>
      <c s="33">
        <v>0</v>
      </c>
      <c s="33">
        <f>ROUND(ROUND(H109,2)*ROUND(G109,3),2)</f>
      </c>
      <c r="O109">
        <f>(I109*21)/100</f>
      </c>
      <c t="s">
        <v>22</v>
      </c>
    </row>
    <row r="110" spans="1:5" ht="25.5">
      <c r="A110" s="34" t="s">
        <v>49</v>
      </c>
      <c r="E110" s="35" t="s">
        <v>2205</v>
      </c>
    </row>
    <row r="111" spans="1:5" ht="38.25">
      <c r="A111" s="36" t="s">
        <v>51</v>
      </c>
      <c r="E111" s="37" t="s">
        <v>2206</v>
      </c>
    </row>
    <row r="112" spans="1:5" ht="369.75">
      <c r="A112" t="s">
        <v>53</v>
      </c>
      <c r="E112" s="35" t="s">
        <v>704</v>
      </c>
    </row>
    <row r="113" spans="1:16" ht="12.75">
      <c r="A113" s="25" t="s">
        <v>44</v>
      </c>
      <c s="29" t="s">
        <v>151</v>
      </c>
      <c s="29" t="s">
        <v>711</v>
      </c>
      <c s="25" t="s">
        <v>46</v>
      </c>
      <c s="30" t="s">
        <v>712</v>
      </c>
      <c s="31" t="s">
        <v>256</v>
      </c>
      <c s="32">
        <v>166.98</v>
      </c>
      <c s="33">
        <v>0</v>
      </c>
      <c s="33">
        <f>ROUND(ROUND(H113,2)*ROUND(G113,3),2)</f>
      </c>
      <c r="O113">
        <f>(I113*21)/100</f>
      </c>
      <c t="s">
        <v>22</v>
      </c>
    </row>
    <row r="114" spans="1:5" ht="63.75">
      <c r="A114" s="34" t="s">
        <v>49</v>
      </c>
      <c r="E114" s="35" t="s">
        <v>2207</v>
      </c>
    </row>
    <row r="115" spans="1:5" ht="38.25">
      <c r="A115" s="36" t="s">
        <v>51</v>
      </c>
      <c r="E115" s="37" t="s">
        <v>2208</v>
      </c>
    </row>
    <row r="116" spans="1:5" ht="38.25">
      <c r="A116" t="s">
        <v>53</v>
      </c>
      <c r="E116" s="35" t="s">
        <v>632</v>
      </c>
    </row>
    <row r="117" spans="1:16" ht="12.75">
      <c r="A117" s="25" t="s">
        <v>44</v>
      </c>
      <c s="29" t="s">
        <v>155</v>
      </c>
      <c s="29" t="s">
        <v>2209</v>
      </c>
      <c s="25" t="s">
        <v>46</v>
      </c>
      <c s="30" t="s">
        <v>2210</v>
      </c>
      <c s="31" t="s">
        <v>256</v>
      </c>
      <c s="32">
        <v>1.5</v>
      </c>
      <c s="33">
        <v>0</v>
      </c>
      <c s="33">
        <f>ROUND(ROUND(H117,2)*ROUND(G117,3),2)</f>
      </c>
      <c r="O117">
        <f>(I117*21)/100</f>
      </c>
      <c t="s">
        <v>22</v>
      </c>
    </row>
    <row r="118" spans="1:5" ht="38.25">
      <c r="A118" s="34" t="s">
        <v>49</v>
      </c>
      <c r="E118" s="35" t="s">
        <v>2211</v>
      </c>
    </row>
    <row r="119" spans="1:5" ht="12.75">
      <c r="A119" s="36" t="s">
        <v>51</v>
      </c>
      <c r="E119" s="37" t="s">
        <v>2212</v>
      </c>
    </row>
    <row r="120" spans="1:5" ht="51">
      <c r="A120" t="s">
        <v>53</v>
      </c>
      <c r="E120" s="35" t="s">
        <v>2213</v>
      </c>
    </row>
    <row r="121" spans="1:16" ht="12.75">
      <c r="A121" s="25" t="s">
        <v>44</v>
      </c>
      <c s="29" t="s">
        <v>161</v>
      </c>
      <c s="29" t="s">
        <v>1830</v>
      </c>
      <c s="25" t="s">
        <v>46</v>
      </c>
      <c s="30" t="s">
        <v>1831</v>
      </c>
      <c s="31" t="s">
        <v>256</v>
      </c>
      <c s="32">
        <v>8.775</v>
      </c>
      <c s="33">
        <v>0</v>
      </c>
      <c s="33">
        <f>ROUND(ROUND(H121,2)*ROUND(G121,3),2)</f>
      </c>
      <c r="O121">
        <f>(I121*21)/100</f>
      </c>
      <c t="s">
        <v>22</v>
      </c>
    </row>
    <row r="122" spans="1:5" ht="12.75">
      <c r="A122" s="34" t="s">
        <v>49</v>
      </c>
      <c r="E122" s="35" t="s">
        <v>2214</v>
      </c>
    </row>
    <row r="123" spans="1:5" ht="12.75">
      <c r="A123" s="36" t="s">
        <v>51</v>
      </c>
      <c r="E123" s="37" t="s">
        <v>2215</v>
      </c>
    </row>
    <row r="124" spans="1:5" ht="51">
      <c r="A124" t="s">
        <v>53</v>
      </c>
      <c r="E124" s="35" t="s">
        <v>1833</v>
      </c>
    </row>
    <row r="125" spans="1:16" ht="12.75">
      <c r="A125" s="25" t="s">
        <v>44</v>
      </c>
      <c s="29" t="s">
        <v>168</v>
      </c>
      <c s="29" t="s">
        <v>716</v>
      </c>
      <c s="25" t="s">
        <v>46</v>
      </c>
      <c s="30" t="s">
        <v>717</v>
      </c>
      <c s="31" t="s">
        <v>256</v>
      </c>
      <c s="32">
        <v>181.24</v>
      </c>
      <c s="33">
        <v>0</v>
      </c>
      <c s="33">
        <f>ROUND(ROUND(H125,2)*ROUND(G125,3),2)</f>
      </c>
      <c r="O125">
        <f>(I125*21)/100</f>
      </c>
      <c t="s">
        <v>22</v>
      </c>
    </row>
    <row r="126" spans="1:5" ht="38.25">
      <c r="A126" s="34" t="s">
        <v>49</v>
      </c>
      <c r="E126" s="35" t="s">
        <v>2216</v>
      </c>
    </row>
    <row r="127" spans="1:5" ht="38.25">
      <c r="A127" s="36" t="s">
        <v>51</v>
      </c>
      <c r="E127" s="37" t="s">
        <v>2217</v>
      </c>
    </row>
    <row r="128" spans="1:5" ht="102">
      <c r="A128" t="s">
        <v>53</v>
      </c>
      <c r="E128" s="35" t="s">
        <v>720</v>
      </c>
    </row>
    <row r="129" spans="1:18" ht="12.75" customHeight="1">
      <c r="A129" s="6" t="s">
        <v>42</v>
      </c>
      <c s="6"/>
      <c s="40" t="s">
        <v>34</v>
      </c>
      <c s="6"/>
      <c s="27" t="s">
        <v>378</v>
      </c>
      <c s="6"/>
      <c s="6"/>
      <c s="6"/>
      <c s="41">
        <f>0+Q129</f>
      </c>
      <c r="O129">
        <f>0+R129</f>
      </c>
      <c r="Q129">
        <f>0+I130+I134+I138+I142+I146+I150</f>
      </c>
      <c>
        <f>0+O130+O134+O138+O142+O146+O150</f>
      </c>
    </row>
    <row r="130" spans="1:16" ht="12.75">
      <c r="A130" s="25" t="s">
        <v>44</v>
      </c>
      <c s="29" t="s">
        <v>170</v>
      </c>
      <c s="29" t="s">
        <v>379</v>
      </c>
      <c s="25" t="s">
        <v>46</v>
      </c>
      <c s="30" t="s">
        <v>380</v>
      </c>
      <c s="31" t="s">
        <v>173</v>
      </c>
      <c s="32">
        <v>24</v>
      </c>
      <c s="33">
        <v>0</v>
      </c>
      <c s="33">
        <f>ROUND(ROUND(H130,2)*ROUND(G130,3),2)</f>
      </c>
      <c r="O130">
        <f>(I130*21)/100</f>
      </c>
      <c t="s">
        <v>22</v>
      </c>
    </row>
    <row r="131" spans="1:5" ht="25.5">
      <c r="A131" s="34" t="s">
        <v>49</v>
      </c>
      <c r="E131" s="35" t="s">
        <v>2218</v>
      </c>
    </row>
    <row r="132" spans="1:5" ht="25.5">
      <c r="A132" s="36" t="s">
        <v>51</v>
      </c>
      <c r="E132" s="37" t="s">
        <v>2219</v>
      </c>
    </row>
    <row r="133" spans="1:5" ht="51">
      <c r="A133" t="s">
        <v>53</v>
      </c>
      <c r="E133" s="35" t="s">
        <v>382</v>
      </c>
    </row>
    <row r="134" spans="1:16" ht="12.75">
      <c r="A134" s="25" t="s">
        <v>44</v>
      </c>
      <c s="29" t="s">
        <v>176</v>
      </c>
      <c s="29" t="s">
        <v>451</v>
      </c>
      <c s="25" t="s">
        <v>46</v>
      </c>
      <c s="30" t="s">
        <v>452</v>
      </c>
      <c s="31" t="s">
        <v>173</v>
      </c>
      <c s="32">
        <v>12</v>
      </c>
      <c s="33">
        <v>0</v>
      </c>
      <c s="33">
        <f>ROUND(ROUND(H134,2)*ROUND(G134,3),2)</f>
      </c>
      <c r="O134">
        <f>(I134*21)/100</f>
      </c>
      <c t="s">
        <v>22</v>
      </c>
    </row>
    <row r="135" spans="1:5" ht="25.5">
      <c r="A135" s="34" t="s">
        <v>49</v>
      </c>
      <c r="E135" s="35" t="s">
        <v>751</v>
      </c>
    </row>
    <row r="136" spans="1:5" ht="25.5">
      <c r="A136" s="36" t="s">
        <v>51</v>
      </c>
      <c r="E136" s="37" t="s">
        <v>2220</v>
      </c>
    </row>
    <row r="137" spans="1:5" ht="51">
      <c r="A137" t="s">
        <v>53</v>
      </c>
      <c r="E137" s="35" t="s">
        <v>454</v>
      </c>
    </row>
    <row r="138" spans="1:16" ht="12.75">
      <c r="A138" s="25" t="s">
        <v>44</v>
      </c>
      <c s="29" t="s">
        <v>180</v>
      </c>
      <c s="29" t="s">
        <v>455</v>
      </c>
      <c s="25" t="s">
        <v>46</v>
      </c>
      <c s="30" t="s">
        <v>456</v>
      </c>
      <c s="31" t="s">
        <v>173</v>
      </c>
      <c s="32">
        <v>24</v>
      </c>
      <c s="33">
        <v>0</v>
      </c>
      <c s="33">
        <f>ROUND(ROUND(H138,2)*ROUND(G138,3),2)</f>
      </c>
      <c r="O138">
        <f>(I138*21)/100</f>
      </c>
      <c t="s">
        <v>22</v>
      </c>
    </row>
    <row r="139" spans="1:5" ht="25.5">
      <c r="A139" s="34" t="s">
        <v>49</v>
      </c>
      <c r="E139" s="35" t="s">
        <v>1101</v>
      </c>
    </row>
    <row r="140" spans="1:5" ht="25.5">
      <c r="A140" s="36" t="s">
        <v>51</v>
      </c>
      <c r="E140" s="37" t="s">
        <v>2219</v>
      </c>
    </row>
    <row r="141" spans="1:5" ht="51">
      <c r="A141" t="s">
        <v>53</v>
      </c>
      <c r="E141" s="35" t="s">
        <v>454</v>
      </c>
    </row>
    <row r="142" spans="1:16" ht="12.75">
      <c r="A142" s="25" t="s">
        <v>44</v>
      </c>
      <c s="29" t="s">
        <v>186</v>
      </c>
      <c s="29" t="s">
        <v>459</v>
      </c>
      <c s="25" t="s">
        <v>46</v>
      </c>
      <c s="30" t="s">
        <v>460</v>
      </c>
      <c s="31" t="s">
        <v>173</v>
      </c>
      <c s="32">
        <v>12</v>
      </c>
      <c s="33">
        <v>0</v>
      </c>
      <c s="33">
        <f>ROUND(ROUND(H142,2)*ROUND(G142,3),2)</f>
      </c>
      <c r="O142">
        <f>(I142*21)/100</f>
      </c>
      <c t="s">
        <v>22</v>
      </c>
    </row>
    <row r="143" spans="1:5" ht="25.5">
      <c r="A143" s="34" t="s">
        <v>49</v>
      </c>
      <c r="E143" s="35" t="s">
        <v>1103</v>
      </c>
    </row>
    <row r="144" spans="1:5" ht="25.5">
      <c r="A144" s="36" t="s">
        <v>51</v>
      </c>
      <c r="E144" s="37" t="s">
        <v>2220</v>
      </c>
    </row>
    <row r="145" spans="1:5" ht="140.25">
      <c r="A145" t="s">
        <v>53</v>
      </c>
      <c r="E145" s="35" t="s">
        <v>463</v>
      </c>
    </row>
    <row r="146" spans="1:16" ht="12.75">
      <c r="A146" s="25" t="s">
        <v>44</v>
      </c>
      <c s="29" t="s">
        <v>191</v>
      </c>
      <c s="29" t="s">
        <v>1106</v>
      </c>
      <c s="25" t="s">
        <v>46</v>
      </c>
      <c s="30" t="s">
        <v>1107</v>
      </c>
      <c s="31" t="s">
        <v>173</v>
      </c>
      <c s="32">
        <v>12</v>
      </c>
      <c s="33">
        <v>0</v>
      </c>
      <c s="33">
        <f>ROUND(ROUND(H146,2)*ROUND(G146,3),2)</f>
      </c>
      <c r="O146">
        <f>(I146*21)/100</f>
      </c>
      <c t="s">
        <v>22</v>
      </c>
    </row>
    <row r="147" spans="1:5" ht="25.5">
      <c r="A147" s="34" t="s">
        <v>49</v>
      </c>
      <c r="E147" s="35" t="s">
        <v>1108</v>
      </c>
    </row>
    <row r="148" spans="1:5" ht="25.5">
      <c r="A148" s="36" t="s">
        <v>51</v>
      </c>
      <c r="E148" s="37" t="s">
        <v>2220</v>
      </c>
    </row>
    <row r="149" spans="1:5" ht="140.25">
      <c r="A149" t="s">
        <v>53</v>
      </c>
      <c r="E149" s="35" t="s">
        <v>463</v>
      </c>
    </row>
    <row r="150" spans="1:16" ht="12.75">
      <c r="A150" s="25" t="s">
        <v>44</v>
      </c>
      <c s="29" t="s">
        <v>605</v>
      </c>
      <c s="29" t="s">
        <v>780</v>
      </c>
      <c s="25" t="s">
        <v>46</v>
      </c>
      <c s="30" t="s">
        <v>781</v>
      </c>
      <c s="31" t="s">
        <v>173</v>
      </c>
      <c s="32">
        <v>12</v>
      </c>
      <c s="33">
        <v>0</v>
      </c>
      <c s="33">
        <f>ROUND(ROUND(H150,2)*ROUND(G150,3),2)</f>
      </c>
      <c r="O150">
        <f>(I150*21)/100</f>
      </c>
      <c t="s">
        <v>22</v>
      </c>
    </row>
    <row r="151" spans="1:5" ht="25.5">
      <c r="A151" s="34" t="s">
        <v>49</v>
      </c>
      <c r="E151" s="35" t="s">
        <v>1110</v>
      </c>
    </row>
    <row r="152" spans="1:5" ht="25.5">
      <c r="A152" s="36" t="s">
        <v>51</v>
      </c>
      <c r="E152" s="37" t="s">
        <v>2220</v>
      </c>
    </row>
    <row r="153" spans="1:5" ht="140.25">
      <c r="A153" t="s">
        <v>53</v>
      </c>
      <c r="E153" s="35" t="s">
        <v>463</v>
      </c>
    </row>
    <row r="154" spans="1:18" ht="12.75" customHeight="1">
      <c r="A154" s="6" t="s">
        <v>42</v>
      </c>
      <c s="6"/>
      <c s="40" t="s">
        <v>77</v>
      </c>
      <c s="6"/>
      <c s="27" t="s">
        <v>804</v>
      </c>
      <c s="6"/>
      <c s="6"/>
      <c s="6"/>
      <c s="41">
        <f>0+Q154</f>
      </c>
      <c r="O154">
        <f>0+R154</f>
      </c>
      <c r="Q154">
        <f>0+I155+I159+I163+I167+I171+I175+I179+I183+I187+I191+I195+I199+I203+I207+I211+I215+I219+I223+I227+I231+I235+I239+I243</f>
      </c>
      <c>
        <f>0+O155+O159+O163+O167+O171+O175+O179+O183+O187+O191+O195+O199+O203+O207+O211+O215+O219+O223+O227+O231+O235+O239+O243</f>
      </c>
    </row>
    <row r="155" spans="1:16" ht="12.75">
      <c r="A155" s="25" t="s">
        <v>44</v>
      </c>
      <c s="29" t="s">
        <v>608</v>
      </c>
      <c s="29" t="s">
        <v>2221</v>
      </c>
      <c s="25" t="s">
        <v>46</v>
      </c>
      <c s="30" t="s">
        <v>2222</v>
      </c>
      <c s="31" t="s">
        <v>415</v>
      </c>
      <c s="32">
        <v>14</v>
      </c>
      <c s="33">
        <v>0</v>
      </c>
      <c s="33">
        <f>ROUND(ROUND(H155,2)*ROUND(G155,3),2)</f>
      </c>
      <c r="O155">
        <f>(I155*21)/100</f>
      </c>
      <c t="s">
        <v>22</v>
      </c>
    </row>
    <row r="156" spans="1:5" ht="51">
      <c r="A156" s="34" t="s">
        <v>49</v>
      </c>
      <c r="E156" s="35" t="s">
        <v>2223</v>
      </c>
    </row>
    <row r="157" spans="1:5" ht="12.75">
      <c r="A157" s="36" t="s">
        <v>51</v>
      </c>
      <c r="E157" s="37" t="s">
        <v>1254</v>
      </c>
    </row>
    <row r="158" spans="1:5" ht="255">
      <c r="A158" t="s">
        <v>53</v>
      </c>
      <c r="E158" s="35" t="s">
        <v>816</v>
      </c>
    </row>
    <row r="159" spans="1:16" ht="12.75">
      <c r="A159" s="25" t="s">
        <v>44</v>
      </c>
      <c s="29" t="s">
        <v>614</v>
      </c>
      <c s="29" t="s">
        <v>2224</v>
      </c>
      <c s="25" t="s">
        <v>83</v>
      </c>
      <c s="30" t="s">
        <v>2225</v>
      </c>
      <c s="31" t="s">
        <v>415</v>
      </c>
      <c s="32">
        <v>50.44</v>
      </c>
      <c s="33">
        <v>0</v>
      </c>
      <c s="33">
        <f>ROUND(ROUND(H159,2)*ROUND(G159,3),2)</f>
      </c>
      <c r="O159">
        <f>(I159*21)/100</f>
      </c>
      <c t="s">
        <v>22</v>
      </c>
    </row>
    <row r="160" spans="1:5" ht="51">
      <c r="A160" s="34" t="s">
        <v>49</v>
      </c>
      <c r="E160" s="35" t="s">
        <v>2223</v>
      </c>
    </row>
    <row r="161" spans="1:5" ht="12.75">
      <c r="A161" s="36" t="s">
        <v>51</v>
      </c>
      <c r="E161" s="37" t="s">
        <v>2226</v>
      </c>
    </row>
    <row r="162" spans="1:5" ht="255">
      <c r="A162" t="s">
        <v>53</v>
      </c>
      <c r="E162" s="35" t="s">
        <v>816</v>
      </c>
    </row>
    <row r="163" spans="1:16" ht="12.75">
      <c r="A163" s="25" t="s">
        <v>44</v>
      </c>
      <c s="29" t="s">
        <v>617</v>
      </c>
      <c s="29" t="s">
        <v>2224</v>
      </c>
      <c s="25" t="s">
        <v>86</v>
      </c>
      <c s="30" t="s">
        <v>2225</v>
      </c>
      <c s="31" t="s">
        <v>415</v>
      </c>
      <c s="32">
        <v>91.73</v>
      </c>
      <c s="33">
        <v>0</v>
      </c>
      <c s="33">
        <f>ROUND(ROUND(H163,2)*ROUND(G163,3),2)</f>
      </c>
      <c r="O163">
        <f>(I163*21)/100</f>
      </c>
      <c t="s">
        <v>22</v>
      </c>
    </row>
    <row r="164" spans="1:5" ht="76.5">
      <c r="A164" s="34" t="s">
        <v>49</v>
      </c>
      <c r="E164" s="35" t="s">
        <v>2227</v>
      </c>
    </row>
    <row r="165" spans="1:5" ht="12.75">
      <c r="A165" s="36" t="s">
        <v>51</v>
      </c>
      <c r="E165" s="37" t="s">
        <v>2228</v>
      </c>
    </row>
    <row r="166" spans="1:5" ht="255">
      <c r="A166" t="s">
        <v>53</v>
      </c>
      <c r="E166" s="35" t="s">
        <v>816</v>
      </c>
    </row>
    <row r="167" spans="1:16" ht="12.75">
      <c r="A167" s="25" t="s">
        <v>44</v>
      </c>
      <c s="29" t="s">
        <v>622</v>
      </c>
      <c s="29" t="s">
        <v>2078</v>
      </c>
      <c s="25" t="s">
        <v>46</v>
      </c>
      <c s="30" t="s">
        <v>2079</v>
      </c>
      <c s="31" t="s">
        <v>415</v>
      </c>
      <c s="32">
        <v>55.06</v>
      </c>
      <c s="33">
        <v>0</v>
      </c>
      <c s="33">
        <f>ROUND(ROUND(H167,2)*ROUND(G167,3),2)</f>
      </c>
      <c r="O167">
        <f>(I167*21)/100</f>
      </c>
      <c t="s">
        <v>22</v>
      </c>
    </row>
    <row r="168" spans="1:5" ht="76.5">
      <c r="A168" s="34" t="s">
        <v>49</v>
      </c>
      <c r="E168" s="35" t="s">
        <v>2229</v>
      </c>
    </row>
    <row r="169" spans="1:5" ht="12.75">
      <c r="A169" s="36" t="s">
        <v>51</v>
      </c>
      <c r="E169" s="37" t="s">
        <v>2230</v>
      </c>
    </row>
    <row r="170" spans="1:5" ht="255">
      <c r="A170" t="s">
        <v>53</v>
      </c>
      <c r="E170" s="35" t="s">
        <v>816</v>
      </c>
    </row>
    <row r="171" spans="1:16" ht="12.75">
      <c r="A171" s="25" t="s">
        <v>44</v>
      </c>
      <c s="29" t="s">
        <v>627</v>
      </c>
      <c s="29" t="s">
        <v>1889</v>
      </c>
      <c s="25" t="s">
        <v>83</v>
      </c>
      <c s="30" t="s">
        <v>1890</v>
      </c>
      <c s="31" t="s">
        <v>415</v>
      </c>
      <c s="32">
        <v>16.42</v>
      </c>
      <c s="33">
        <v>0</v>
      </c>
      <c s="33">
        <f>ROUND(ROUND(H171,2)*ROUND(G171,3),2)</f>
      </c>
      <c r="O171">
        <f>(I171*21)/100</f>
      </c>
      <c t="s">
        <v>22</v>
      </c>
    </row>
    <row r="172" spans="1:5" ht="51">
      <c r="A172" s="34" t="s">
        <v>49</v>
      </c>
      <c r="E172" s="35" t="s">
        <v>2231</v>
      </c>
    </row>
    <row r="173" spans="1:5" ht="12.75">
      <c r="A173" s="36" t="s">
        <v>51</v>
      </c>
      <c r="E173" s="37" t="s">
        <v>2232</v>
      </c>
    </row>
    <row r="174" spans="1:5" ht="255">
      <c r="A174" t="s">
        <v>53</v>
      </c>
      <c r="E174" s="35" t="s">
        <v>816</v>
      </c>
    </row>
    <row r="175" spans="1:16" ht="12.75">
      <c r="A175" s="25" t="s">
        <v>44</v>
      </c>
      <c s="29" t="s">
        <v>633</v>
      </c>
      <c s="29" t="s">
        <v>1889</v>
      </c>
      <c s="25" t="s">
        <v>86</v>
      </c>
      <c s="30" t="s">
        <v>1890</v>
      </c>
      <c s="31" t="s">
        <v>415</v>
      </c>
      <c s="32">
        <v>111.35</v>
      </c>
      <c s="33">
        <v>0</v>
      </c>
      <c s="33">
        <f>ROUND(ROUND(H175,2)*ROUND(G175,3),2)</f>
      </c>
      <c r="O175">
        <f>(I175*21)/100</f>
      </c>
      <c t="s">
        <v>22</v>
      </c>
    </row>
    <row r="176" spans="1:5" ht="76.5">
      <c r="A176" s="34" t="s">
        <v>49</v>
      </c>
      <c r="E176" s="35" t="s">
        <v>2229</v>
      </c>
    </row>
    <row r="177" spans="1:5" ht="12.75">
      <c r="A177" s="36" t="s">
        <v>51</v>
      </c>
      <c r="E177" s="37" t="s">
        <v>2233</v>
      </c>
    </row>
    <row r="178" spans="1:5" ht="255">
      <c r="A178" t="s">
        <v>53</v>
      </c>
      <c r="E178" s="35" t="s">
        <v>816</v>
      </c>
    </row>
    <row r="179" spans="1:16" ht="12.75">
      <c r="A179" s="25" t="s">
        <v>44</v>
      </c>
      <c s="29" t="s">
        <v>639</v>
      </c>
      <c s="29" t="s">
        <v>2234</v>
      </c>
      <c s="25" t="s">
        <v>46</v>
      </c>
      <c s="30" t="s">
        <v>2235</v>
      </c>
      <c s="31" t="s">
        <v>221</v>
      </c>
      <c s="32">
        <v>4</v>
      </c>
      <c s="33">
        <v>0</v>
      </c>
      <c s="33">
        <f>ROUND(ROUND(H179,2)*ROUND(G179,3),2)</f>
      </c>
      <c r="O179">
        <f>(I179*21)/100</f>
      </c>
      <c t="s">
        <v>22</v>
      </c>
    </row>
    <row r="180" spans="1:5" ht="51">
      <c r="A180" s="34" t="s">
        <v>49</v>
      </c>
      <c r="E180" s="35" t="s">
        <v>2236</v>
      </c>
    </row>
    <row r="181" spans="1:5" ht="12.75">
      <c r="A181" s="36" t="s">
        <v>51</v>
      </c>
      <c r="E181" s="37" t="s">
        <v>1027</v>
      </c>
    </row>
    <row r="182" spans="1:5" ht="25.5">
      <c r="A182" t="s">
        <v>53</v>
      </c>
      <c r="E182" s="35" t="s">
        <v>2237</v>
      </c>
    </row>
    <row r="183" spans="1:16" ht="12.75">
      <c r="A183" s="25" t="s">
        <v>44</v>
      </c>
      <c s="29" t="s">
        <v>645</v>
      </c>
      <c s="29" t="s">
        <v>2238</v>
      </c>
      <c s="25" t="s">
        <v>46</v>
      </c>
      <c s="30" t="s">
        <v>2239</v>
      </c>
      <c s="31" t="s">
        <v>221</v>
      </c>
      <c s="32">
        <v>1</v>
      </c>
      <c s="33">
        <v>0</v>
      </c>
      <c s="33">
        <f>ROUND(ROUND(H183,2)*ROUND(G183,3),2)</f>
      </c>
      <c r="O183">
        <f>(I183*21)/100</f>
      </c>
      <c t="s">
        <v>22</v>
      </c>
    </row>
    <row r="184" spans="1:5" ht="51">
      <c r="A184" s="34" t="s">
        <v>49</v>
      </c>
      <c r="E184" s="35" t="s">
        <v>2240</v>
      </c>
    </row>
    <row r="185" spans="1:5" ht="12.75">
      <c r="A185" s="36" t="s">
        <v>51</v>
      </c>
      <c r="E185" s="37" t="s">
        <v>62</v>
      </c>
    </row>
    <row r="186" spans="1:5" ht="25.5">
      <c r="A186" t="s">
        <v>53</v>
      </c>
      <c r="E186" s="35" t="s">
        <v>2237</v>
      </c>
    </row>
    <row r="187" spans="1:16" ht="12.75">
      <c r="A187" s="25" t="s">
        <v>44</v>
      </c>
      <c s="29" t="s">
        <v>648</v>
      </c>
      <c s="29" t="s">
        <v>2241</v>
      </c>
      <c s="25" t="s">
        <v>46</v>
      </c>
      <c s="30" t="s">
        <v>2242</v>
      </c>
      <c s="31" t="s">
        <v>221</v>
      </c>
      <c s="32">
        <v>4</v>
      </c>
      <c s="33">
        <v>0</v>
      </c>
      <c s="33">
        <f>ROUND(ROUND(H187,2)*ROUND(G187,3),2)</f>
      </c>
      <c r="O187">
        <f>(I187*21)/100</f>
      </c>
      <c t="s">
        <v>22</v>
      </c>
    </row>
    <row r="188" spans="1:5" ht="51">
      <c r="A188" s="34" t="s">
        <v>49</v>
      </c>
      <c r="E188" s="35" t="s">
        <v>2243</v>
      </c>
    </row>
    <row r="189" spans="1:5" ht="12.75">
      <c r="A189" s="36" t="s">
        <v>51</v>
      </c>
      <c r="E189" s="37" t="s">
        <v>1027</v>
      </c>
    </row>
    <row r="190" spans="1:5" ht="25.5">
      <c r="A190" t="s">
        <v>53</v>
      </c>
      <c r="E190" s="35" t="s">
        <v>2237</v>
      </c>
    </row>
    <row r="191" spans="1:16" ht="12.75">
      <c r="A191" s="25" t="s">
        <v>44</v>
      </c>
      <c s="29" t="s">
        <v>653</v>
      </c>
      <c s="29" t="s">
        <v>2244</v>
      </c>
      <c s="25" t="s">
        <v>46</v>
      </c>
      <c s="30" t="s">
        <v>2245</v>
      </c>
      <c s="31" t="s">
        <v>221</v>
      </c>
      <c s="32">
        <v>1</v>
      </c>
      <c s="33">
        <v>0</v>
      </c>
      <c s="33">
        <f>ROUND(ROUND(H191,2)*ROUND(G191,3),2)</f>
      </c>
      <c r="O191">
        <f>(I191*21)/100</f>
      </c>
      <c t="s">
        <v>22</v>
      </c>
    </row>
    <row r="192" spans="1:5" ht="38.25">
      <c r="A192" s="34" t="s">
        <v>49</v>
      </c>
      <c r="E192" s="35" t="s">
        <v>2246</v>
      </c>
    </row>
    <row r="193" spans="1:5" ht="12.75">
      <c r="A193" s="36" t="s">
        <v>51</v>
      </c>
      <c r="E193" s="37" t="s">
        <v>62</v>
      </c>
    </row>
    <row r="194" spans="1:5" ht="25.5">
      <c r="A194" t="s">
        <v>53</v>
      </c>
      <c r="E194" s="35" t="s">
        <v>2237</v>
      </c>
    </row>
    <row r="195" spans="1:16" ht="12.75">
      <c r="A195" s="25" t="s">
        <v>44</v>
      </c>
      <c s="29" t="s">
        <v>659</v>
      </c>
      <c s="29" t="s">
        <v>2247</v>
      </c>
      <c s="25" t="s">
        <v>46</v>
      </c>
      <c s="30" t="s">
        <v>2248</v>
      </c>
      <c s="31" t="s">
        <v>221</v>
      </c>
      <c s="32">
        <v>1</v>
      </c>
      <c s="33">
        <v>0</v>
      </c>
      <c s="33">
        <f>ROUND(ROUND(H195,2)*ROUND(G195,3),2)</f>
      </c>
      <c r="O195">
        <f>(I195*21)/100</f>
      </c>
      <c t="s">
        <v>22</v>
      </c>
    </row>
    <row r="196" spans="1:5" ht="38.25">
      <c r="A196" s="34" t="s">
        <v>49</v>
      </c>
      <c r="E196" s="35" t="s">
        <v>2246</v>
      </c>
    </row>
    <row r="197" spans="1:5" ht="12.75">
      <c r="A197" s="36" t="s">
        <v>51</v>
      </c>
      <c r="E197" s="37" t="s">
        <v>62</v>
      </c>
    </row>
    <row r="198" spans="1:5" ht="25.5">
      <c r="A198" t="s">
        <v>53</v>
      </c>
      <c r="E198" s="35" t="s">
        <v>2237</v>
      </c>
    </row>
    <row r="199" spans="1:16" ht="12.75">
      <c r="A199" s="25" t="s">
        <v>44</v>
      </c>
      <c s="29" t="s">
        <v>664</v>
      </c>
      <c s="29" t="s">
        <v>2249</v>
      </c>
      <c s="25" t="s">
        <v>46</v>
      </c>
      <c s="30" t="s">
        <v>2250</v>
      </c>
      <c s="31" t="s">
        <v>221</v>
      </c>
      <c s="32">
        <v>8</v>
      </c>
      <c s="33">
        <v>0</v>
      </c>
      <c s="33">
        <f>ROUND(ROUND(H199,2)*ROUND(G199,3),2)</f>
      </c>
      <c r="O199">
        <f>(I199*21)/100</f>
      </c>
      <c t="s">
        <v>22</v>
      </c>
    </row>
    <row r="200" spans="1:5" ht="25.5">
      <c r="A200" s="34" t="s">
        <v>49</v>
      </c>
      <c r="E200" s="35" t="s">
        <v>2251</v>
      </c>
    </row>
    <row r="201" spans="1:5" ht="12.75">
      <c r="A201" s="36" t="s">
        <v>51</v>
      </c>
      <c r="E201" s="37" t="s">
        <v>833</v>
      </c>
    </row>
    <row r="202" spans="1:5" ht="242.25">
      <c r="A202" t="s">
        <v>53</v>
      </c>
      <c r="E202" s="35" t="s">
        <v>2252</v>
      </c>
    </row>
    <row r="203" spans="1:16" ht="12.75">
      <c r="A203" s="25" t="s">
        <v>44</v>
      </c>
      <c s="29" t="s">
        <v>670</v>
      </c>
      <c s="29" t="s">
        <v>2253</v>
      </c>
      <c s="25" t="s">
        <v>46</v>
      </c>
      <c s="30" t="s">
        <v>2254</v>
      </c>
      <c s="31" t="s">
        <v>221</v>
      </c>
      <c s="32">
        <v>3</v>
      </c>
      <c s="33">
        <v>0</v>
      </c>
      <c s="33">
        <f>ROUND(ROUND(H203,2)*ROUND(G203,3),2)</f>
      </c>
      <c r="O203">
        <f>(I203*21)/100</f>
      </c>
      <c t="s">
        <v>22</v>
      </c>
    </row>
    <row r="204" spans="1:5" ht="25.5">
      <c r="A204" s="34" t="s">
        <v>49</v>
      </c>
      <c r="E204" s="35" t="s">
        <v>2251</v>
      </c>
    </row>
    <row r="205" spans="1:5" ht="12.75">
      <c r="A205" s="36" t="s">
        <v>51</v>
      </c>
      <c r="E205" s="37" t="s">
        <v>1633</v>
      </c>
    </row>
    <row r="206" spans="1:5" ht="242.25">
      <c r="A206" t="s">
        <v>53</v>
      </c>
      <c r="E206" s="35" t="s">
        <v>2252</v>
      </c>
    </row>
    <row r="207" spans="1:16" ht="12.75">
      <c r="A207" s="25" t="s">
        <v>44</v>
      </c>
      <c s="29" t="s">
        <v>673</v>
      </c>
      <c s="29" t="s">
        <v>2255</v>
      </c>
      <c s="25" t="s">
        <v>46</v>
      </c>
      <c s="30" t="s">
        <v>2256</v>
      </c>
      <c s="31" t="s">
        <v>221</v>
      </c>
      <c s="32">
        <v>4</v>
      </c>
      <c s="33">
        <v>0</v>
      </c>
      <c s="33">
        <f>ROUND(ROUND(H207,2)*ROUND(G207,3),2)</f>
      </c>
      <c r="O207">
        <f>(I207*21)/100</f>
      </c>
      <c t="s">
        <v>22</v>
      </c>
    </row>
    <row r="208" spans="1:5" ht="25.5">
      <c r="A208" s="34" t="s">
        <v>49</v>
      </c>
      <c r="E208" s="35" t="s">
        <v>2257</v>
      </c>
    </row>
    <row r="209" spans="1:5" ht="12.75">
      <c r="A209" s="36" t="s">
        <v>51</v>
      </c>
      <c r="E209" s="37" t="s">
        <v>1027</v>
      </c>
    </row>
    <row r="210" spans="1:5" ht="242.25">
      <c r="A210" t="s">
        <v>53</v>
      </c>
      <c r="E210" s="35" t="s">
        <v>2252</v>
      </c>
    </row>
    <row r="211" spans="1:16" ht="12.75">
      <c r="A211" s="25" t="s">
        <v>44</v>
      </c>
      <c s="29" t="s">
        <v>679</v>
      </c>
      <c s="29" t="s">
        <v>2258</v>
      </c>
      <c s="25" t="s">
        <v>46</v>
      </c>
      <c s="30" t="s">
        <v>2259</v>
      </c>
      <c s="31" t="s">
        <v>221</v>
      </c>
      <c s="32">
        <v>2</v>
      </c>
      <c s="33">
        <v>0</v>
      </c>
      <c s="33">
        <f>ROUND(ROUND(H211,2)*ROUND(G211,3),2)</f>
      </c>
      <c r="O211">
        <f>(I211*21)/100</f>
      </c>
      <c t="s">
        <v>22</v>
      </c>
    </row>
    <row r="212" spans="1:5" ht="38.25">
      <c r="A212" s="34" t="s">
        <v>49</v>
      </c>
      <c r="E212" s="35" t="s">
        <v>2260</v>
      </c>
    </row>
    <row r="213" spans="1:5" ht="12.75">
      <c r="A213" s="36" t="s">
        <v>51</v>
      </c>
      <c r="E213" s="37" t="s">
        <v>184</v>
      </c>
    </row>
    <row r="214" spans="1:5" ht="255">
      <c r="A214" t="s">
        <v>53</v>
      </c>
      <c r="E214" s="35" t="s">
        <v>2261</v>
      </c>
    </row>
    <row r="215" spans="1:16" ht="12.75">
      <c r="A215" s="25" t="s">
        <v>44</v>
      </c>
      <c s="29" t="s">
        <v>686</v>
      </c>
      <c s="29" t="s">
        <v>2262</v>
      </c>
      <c s="25" t="s">
        <v>46</v>
      </c>
      <c s="30" t="s">
        <v>2263</v>
      </c>
      <c s="31" t="s">
        <v>221</v>
      </c>
      <c s="32">
        <v>1</v>
      </c>
      <c s="33">
        <v>0</v>
      </c>
      <c s="33">
        <f>ROUND(ROUND(H215,2)*ROUND(G215,3),2)</f>
      </c>
      <c r="O215">
        <f>(I215*21)/100</f>
      </c>
      <c t="s">
        <v>22</v>
      </c>
    </row>
    <row r="216" spans="1:5" ht="51">
      <c r="A216" s="34" t="s">
        <v>49</v>
      </c>
      <c r="E216" s="35" t="s">
        <v>2264</v>
      </c>
    </row>
    <row r="217" spans="1:5" ht="12.75">
      <c r="A217" s="36" t="s">
        <v>51</v>
      </c>
      <c r="E217" s="37" t="s">
        <v>62</v>
      </c>
    </row>
    <row r="218" spans="1:5" ht="255">
      <c r="A218" t="s">
        <v>53</v>
      </c>
      <c r="E218" s="35" t="s">
        <v>2261</v>
      </c>
    </row>
    <row r="219" spans="1:16" ht="12.75">
      <c r="A219" s="25" t="s">
        <v>44</v>
      </c>
      <c s="29" t="s">
        <v>693</v>
      </c>
      <c s="29" t="s">
        <v>2265</v>
      </c>
      <c s="25" t="s">
        <v>46</v>
      </c>
      <c s="30" t="s">
        <v>2266</v>
      </c>
      <c s="31" t="s">
        <v>221</v>
      </c>
      <c s="32">
        <v>1</v>
      </c>
      <c s="33">
        <v>0</v>
      </c>
      <c s="33">
        <f>ROUND(ROUND(H219,2)*ROUND(G219,3),2)</f>
      </c>
      <c r="O219">
        <f>(I219*21)/100</f>
      </c>
      <c t="s">
        <v>22</v>
      </c>
    </row>
    <row r="220" spans="1:5" ht="38.25">
      <c r="A220" s="34" t="s">
        <v>49</v>
      </c>
      <c r="E220" s="35" t="s">
        <v>2267</v>
      </c>
    </row>
    <row r="221" spans="1:5" ht="12.75">
      <c r="A221" s="36" t="s">
        <v>51</v>
      </c>
      <c r="E221" s="37" t="s">
        <v>62</v>
      </c>
    </row>
    <row r="222" spans="1:5" ht="51">
      <c r="A222" t="s">
        <v>53</v>
      </c>
      <c r="E222" s="35" t="s">
        <v>2268</v>
      </c>
    </row>
    <row r="223" spans="1:16" ht="12.75">
      <c r="A223" s="25" t="s">
        <v>44</v>
      </c>
      <c s="29" t="s">
        <v>699</v>
      </c>
      <c s="29" t="s">
        <v>2269</v>
      </c>
      <c s="25" t="s">
        <v>46</v>
      </c>
      <c s="30" t="s">
        <v>2270</v>
      </c>
      <c s="31" t="s">
        <v>221</v>
      </c>
      <c s="32">
        <v>1</v>
      </c>
      <c s="33">
        <v>0</v>
      </c>
      <c s="33">
        <f>ROUND(ROUND(H223,2)*ROUND(G223,3),2)</f>
      </c>
      <c r="O223">
        <f>(I223*21)/100</f>
      </c>
      <c t="s">
        <v>22</v>
      </c>
    </row>
    <row r="224" spans="1:5" ht="38.25">
      <c r="A224" s="34" t="s">
        <v>49</v>
      </c>
      <c r="E224" s="35" t="s">
        <v>2271</v>
      </c>
    </row>
    <row r="225" spans="1:5" ht="12.75">
      <c r="A225" s="36" t="s">
        <v>51</v>
      </c>
      <c r="E225" s="37" t="s">
        <v>62</v>
      </c>
    </row>
    <row r="226" spans="1:5" ht="51">
      <c r="A226" t="s">
        <v>53</v>
      </c>
      <c r="E226" s="35" t="s">
        <v>2268</v>
      </c>
    </row>
    <row r="227" spans="1:16" ht="12.75">
      <c r="A227" s="25" t="s">
        <v>44</v>
      </c>
      <c s="29" t="s">
        <v>705</v>
      </c>
      <c s="29" t="s">
        <v>2272</v>
      </c>
      <c s="25" t="s">
        <v>46</v>
      </c>
      <c s="30" t="s">
        <v>2273</v>
      </c>
      <c s="31" t="s">
        <v>256</v>
      </c>
      <c s="32">
        <v>2.261</v>
      </c>
      <c s="33">
        <v>0</v>
      </c>
      <c s="33">
        <f>ROUND(ROUND(H227,2)*ROUND(G227,3),2)</f>
      </c>
      <c r="O227">
        <f>(I227*21)/100</f>
      </c>
      <c t="s">
        <v>22</v>
      </c>
    </row>
    <row r="228" spans="1:5" ht="25.5">
      <c r="A228" s="34" t="s">
        <v>49</v>
      </c>
      <c r="E228" s="35" t="s">
        <v>2274</v>
      </c>
    </row>
    <row r="229" spans="1:5" ht="51">
      <c r="A229" s="36" t="s">
        <v>51</v>
      </c>
      <c r="E229" s="37" t="s">
        <v>2275</v>
      </c>
    </row>
    <row r="230" spans="1:5" ht="369.75">
      <c r="A230" t="s">
        <v>53</v>
      </c>
      <c r="E230" s="35" t="s">
        <v>704</v>
      </c>
    </row>
    <row r="231" spans="1:16" ht="12.75">
      <c r="A231" s="25" t="s">
        <v>44</v>
      </c>
      <c s="29" t="s">
        <v>710</v>
      </c>
      <c s="29" t="s">
        <v>2276</v>
      </c>
      <c s="25" t="s">
        <v>46</v>
      </c>
      <c s="30" t="s">
        <v>2277</v>
      </c>
      <c s="31" t="s">
        <v>415</v>
      </c>
      <c s="32">
        <v>156.17</v>
      </c>
      <c s="33">
        <v>0</v>
      </c>
      <c s="33">
        <f>ROUND(ROUND(H231,2)*ROUND(G231,3),2)</f>
      </c>
      <c r="O231">
        <f>(I231*21)/100</f>
      </c>
      <c t="s">
        <v>22</v>
      </c>
    </row>
    <row r="232" spans="1:5" ht="12.75">
      <c r="A232" s="34" t="s">
        <v>49</v>
      </c>
      <c r="E232" s="35" t="s">
        <v>2278</v>
      </c>
    </row>
    <row r="233" spans="1:5" ht="12.75">
      <c r="A233" s="36" t="s">
        <v>51</v>
      </c>
      <c r="E233" s="37" t="s">
        <v>2279</v>
      </c>
    </row>
    <row r="234" spans="1:5" ht="51">
      <c r="A234" t="s">
        <v>53</v>
      </c>
      <c r="E234" s="35" t="s">
        <v>2280</v>
      </c>
    </row>
    <row r="235" spans="1:16" ht="12.75">
      <c r="A235" s="25" t="s">
        <v>44</v>
      </c>
      <c s="29" t="s">
        <v>715</v>
      </c>
      <c s="29" t="s">
        <v>2281</v>
      </c>
      <c s="25" t="s">
        <v>46</v>
      </c>
      <c s="30" t="s">
        <v>2282</v>
      </c>
      <c s="31" t="s">
        <v>415</v>
      </c>
      <c s="32">
        <v>55.06</v>
      </c>
      <c s="33">
        <v>0</v>
      </c>
      <c s="33">
        <f>ROUND(ROUND(H235,2)*ROUND(G235,3),2)</f>
      </c>
      <c r="O235">
        <f>(I235*21)/100</f>
      </c>
      <c t="s">
        <v>22</v>
      </c>
    </row>
    <row r="236" spans="1:5" ht="12.75">
      <c r="A236" s="34" t="s">
        <v>49</v>
      </c>
      <c r="E236" s="35" t="s">
        <v>2283</v>
      </c>
    </row>
    <row r="237" spans="1:5" ht="12.75">
      <c r="A237" s="36" t="s">
        <v>51</v>
      </c>
      <c r="E237" s="37" t="s">
        <v>2230</v>
      </c>
    </row>
    <row r="238" spans="1:5" ht="51">
      <c r="A238" t="s">
        <v>53</v>
      </c>
      <c r="E238" s="35" t="s">
        <v>2280</v>
      </c>
    </row>
    <row r="239" spans="1:16" ht="12.75">
      <c r="A239" s="25" t="s">
        <v>44</v>
      </c>
      <c s="29" t="s">
        <v>721</v>
      </c>
      <c s="29" t="s">
        <v>2284</v>
      </c>
      <c s="25" t="s">
        <v>46</v>
      </c>
      <c s="30" t="s">
        <v>2285</v>
      </c>
      <c s="31" t="s">
        <v>415</v>
      </c>
      <c s="32">
        <v>127.77</v>
      </c>
      <c s="33">
        <v>0</v>
      </c>
      <c s="33">
        <f>ROUND(ROUND(H239,2)*ROUND(G239,3),2)</f>
      </c>
      <c r="O239">
        <f>(I239*21)/100</f>
      </c>
      <c t="s">
        <v>22</v>
      </c>
    </row>
    <row r="240" spans="1:5" ht="12.75">
      <c r="A240" s="34" t="s">
        <v>49</v>
      </c>
      <c r="E240" s="35" t="s">
        <v>2286</v>
      </c>
    </row>
    <row r="241" spans="1:5" ht="12.75">
      <c r="A241" s="36" t="s">
        <v>51</v>
      </c>
      <c r="E241" s="37" t="s">
        <v>2287</v>
      </c>
    </row>
    <row r="242" spans="1:5" ht="51">
      <c r="A242" t="s">
        <v>53</v>
      </c>
      <c r="E242" s="35" t="s">
        <v>2280</v>
      </c>
    </row>
    <row r="243" spans="1:16" ht="12.75">
      <c r="A243" s="25" t="s">
        <v>44</v>
      </c>
      <c s="29" t="s">
        <v>726</v>
      </c>
      <c s="29" t="s">
        <v>2288</v>
      </c>
      <c s="25" t="s">
        <v>46</v>
      </c>
      <c s="30" t="s">
        <v>2289</v>
      </c>
      <c s="31" t="s">
        <v>415</v>
      </c>
      <c s="32">
        <v>339</v>
      </c>
      <c s="33">
        <v>0</v>
      </c>
      <c s="33">
        <f>ROUND(ROUND(H243,2)*ROUND(G243,3),2)</f>
      </c>
      <c r="O243">
        <f>(I243*21)/100</f>
      </c>
      <c t="s">
        <v>22</v>
      </c>
    </row>
    <row r="244" spans="1:5" ht="38.25">
      <c r="A244" s="34" t="s">
        <v>49</v>
      </c>
      <c r="E244" s="35" t="s">
        <v>2290</v>
      </c>
    </row>
    <row r="245" spans="1:5" ht="12.75">
      <c r="A245" s="36" t="s">
        <v>51</v>
      </c>
      <c r="E245" s="37" t="s">
        <v>2291</v>
      </c>
    </row>
    <row r="246" spans="1:5" ht="25.5">
      <c r="A246" t="s">
        <v>53</v>
      </c>
      <c r="E246" s="35" t="s">
        <v>2292</v>
      </c>
    </row>
    <row r="247" spans="1:18" ht="12.75" customHeight="1">
      <c r="A247" s="6" t="s">
        <v>42</v>
      </c>
      <c s="6"/>
      <c s="40" t="s">
        <v>39</v>
      </c>
      <c s="6"/>
      <c s="27" t="s">
        <v>488</v>
      </c>
      <c s="6"/>
      <c s="6"/>
      <c s="6"/>
      <c s="41">
        <f>0+Q247</f>
      </c>
      <c r="O247">
        <f>0+R247</f>
      </c>
      <c r="Q247">
        <f>0+I248+I252+I256+I260+I264</f>
      </c>
      <c>
        <f>0+O248+O252+O256+O260+O264</f>
      </c>
    </row>
    <row r="248" spans="1:16" ht="12.75">
      <c r="A248" s="25" t="s">
        <v>44</v>
      </c>
      <c s="29" t="s">
        <v>729</v>
      </c>
      <c s="29" t="s">
        <v>2293</v>
      </c>
      <c s="25" t="s">
        <v>46</v>
      </c>
      <c s="30" t="s">
        <v>2294</v>
      </c>
      <c s="31" t="s">
        <v>415</v>
      </c>
      <c s="32">
        <v>12</v>
      </c>
      <c s="33">
        <v>0</v>
      </c>
      <c s="33">
        <f>ROUND(ROUND(H248,2)*ROUND(G248,3),2)</f>
      </c>
      <c r="O248">
        <f>(I248*21)/100</f>
      </c>
      <c t="s">
        <v>22</v>
      </c>
    </row>
    <row r="249" spans="1:5" ht="25.5">
      <c r="A249" s="34" t="s">
        <v>49</v>
      </c>
      <c r="E249" s="35" t="s">
        <v>2295</v>
      </c>
    </row>
    <row r="250" spans="1:5" ht="12.75">
      <c r="A250" s="36" t="s">
        <v>51</v>
      </c>
      <c r="E250" s="37" t="s">
        <v>2296</v>
      </c>
    </row>
    <row r="251" spans="1:5" ht="25.5">
      <c r="A251" t="s">
        <v>53</v>
      </c>
      <c r="E251" s="35" t="s">
        <v>926</v>
      </c>
    </row>
    <row r="252" spans="1:16" ht="12.75">
      <c r="A252" s="25" t="s">
        <v>44</v>
      </c>
      <c s="29" t="s">
        <v>734</v>
      </c>
      <c s="29" t="s">
        <v>928</v>
      </c>
      <c s="25" t="s">
        <v>46</v>
      </c>
      <c s="30" t="s">
        <v>929</v>
      </c>
      <c s="31" t="s">
        <v>415</v>
      </c>
      <c s="32">
        <v>12</v>
      </c>
      <c s="33">
        <v>0</v>
      </c>
      <c s="33">
        <f>ROUND(ROUND(H252,2)*ROUND(G252,3),2)</f>
      </c>
      <c r="O252">
        <f>(I252*21)/100</f>
      </c>
      <c t="s">
        <v>22</v>
      </c>
    </row>
    <row r="253" spans="1:5" ht="25.5">
      <c r="A253" s="34" t="s">
        <v>49</v>
      </c>
      <c r="E253" s="35" t="s">
        <v>930</v>
      </c>
    </row>
    <row r="254" spans="1:5" ht="25.5">
      <c r="A254" s="36" t="s">
        <v>51</v>
      </c>
      <c r="E254" s="37" t="s">
        <v>2160</v>
      </c>
    </row>
    <row r="255" spans="1:5" ht="38.25">
      <c r="A255" t="s">
        <v>53</v>
      </c>
      <c r="E255" s="35" t="s">
        <v>931</v>
      </c>
    </row>
    <row r="256" spans="1:16" ht="12.75">
      <c r="A256" s="25" t="s">
        <v>44</v>
      </c>
      <c s="29" t="s">
        <v>739</v>
      </c>
      <c s="29" t="s">
        <v>2297</v>
      </c>
      <c s="25" t="s">
        <v>46</v>
      </c>
      <c s="30" t="s">
        <v>2298</v>
      </c>
      <c s="31" t="s">
        <v>221</v>
      </c>
      <c s="32">
        <v>10</v>
      </c>
      <c s="33">
        <v>0</v>
      </c>
      <c s="33">
        <f>ROUND(ROUND(H256,2)*ROUND(G256,3),2)</f>
      </c>
      <c r="O256">
        <f>(I256*21)/100</f>
      </c>
      <c t="s">
        <v>22</v>
      </c>
    </row>
    <row r="257" spans="1:5" ht="38.25">
      <c r="A257" s="34" t="s">
        <v>49</v>
      </c>
      <c r="E257" s="35" t="s">
        <v>2299</v>
      </c>
    </row>
    <row r="258" spans="1:5" ht="12.75">
      <c r="A258" s="36" t="s">
        <v>51</v>
      </c>
      <c r="E258" s="37" t="s">
        <v>1034</v>
      </c>
    </row>
    <row r="259" spans="1:5" ht="38.25">
      <c r="A259" t="s">
        <v>53</v>
      </c>
      <c r="E259" s="35" t="s">
        <v>1943</v>
      </c>
    </row>
    <row r="260" spans="1:16" ht="12.75">
      <c r="A260" s="25" t="s">
        <v>44</v>
      </c>
      <c s="29" t="s">
        <v>745</v>
      </c>
      <c s="29" t="s">
        <v>2300</v>
      </c>
      <c s="25" t="s">
        <v>46</v>
      </c>
      <c s="30" t="s">
        <v>2301</v>
      </c>
      <c s="31" t="s">
        <v>415</v>
      </c>
      <c s="32">
        <v>5.5</v>
      </c>
      <c s="33">
        <v>0</v>
      </c>
      <c s="33">
        <f>ROUND(ROUND(H260,2)*ROUND(G260,3),2)</f>
      </c>
      <c r="O260">
        <f>(I260*21)/100</f>
      </c>
      <c t="s">
        <v>22</v>
      </c>
    </row>
    <row r="261" spans="1:5" ht="25.5">
      <c r="A261" s="34" t="s">
        <v>49</v>
      </c>
      <c r="E261" s="35" t="s">
        <v>2302</v>
      </c>
    </row>
    <row r="262" spans="1:5" ht="12.75">
      <c r="A262" s="36" t="s">
        <v>51</v>
      </c>
      <c r="E262" s="37" t="s">
        <v>2303</v>
      </c>
    </row>
    <row r="263" spans="1:5" ht="76.5">
      <c r="A263" t="s">
        <v>53</v>
      </c>
      <c r="E263" s="35" t="s">
        <v>988</v>
      </c>
    </row>
    <row r="264" spans="1:16" ht="12.75">
      <c r="A264" s="25" t="s">
        <v>44</v>
      </c>
      <c s="29" t="s">
        <v>750</v>
      </c>
      <c s="29" t="s">
        <v>2304</v>
      </c>
      <c s="25" t="s">
        <v>46</v>
      </c>
      <c s="30" t="s">
        <v>2305</v>
      </c>
      <c s="31" t="s">
        <v>415</v>
      </c>
      <c s="32">
        <v>40</v>
      </c>
      <c s="33">
        <v>0</v>
      </c>
      <c s="33">
        <f>ROUND(ROUND(H264,2)*ROUND(G264,3),2)</f>
      </c>
      <c r="O264">
        <f>(I264*21)/100</f>
      </c>
      <c t="s">
        <v>22</v>
      </c>
    </row>
    <row r="265" spans="1:5" ht="25.5">
      <c r="A265" s="34" t="s">
        <v>49</v>
      </c>
      <c r="E265" s="35" t="s">
        <v>2302</v>
      </c>
    </row>
    <row r="266" spans="1:5" ht="38.25">
      <c r="A266" s="36" t="s">
        <v>51</v>
      </c>
      <c r="E266" s="37" t="s">
        <v>2306</v>
      </c>
    </row>
    <row r="267" spans="1:5" ht="76.5">
      <c r="A267" t="s">
        <v>53</v>
      </c>
      <c r="E267" s="35" t="s">
        <v>988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0+O8+O17+O58+O63+O68+O105</f>
      </c>
      <c t="s">
        <v>21</v>
      </c>
    </row>
    <row r="3" spans="1:16" ht="15" customHeight="1">
      <c r="A3" t="s">
        <v>11</v>
      </c>
      <c s="12" t="s">
        <v>13</v>
      </c>
      <c s="13" t="s">
        <v>14</v>
      </c>
      <c s="1"/>
      <c s="14" t="s">
        <v>15</v>
      </c>
      <c s="1"/>
      <c s="9"/>
      <c s="8" t="s">
        <v>2307</v>
      </c>
      <c s="38">
        <f>0+I8+I17+I58+I63+I68+I105</f>
      </c>
      <c r="O3" t="s">
        <v>18</v>
      </c>
      <c t="s">
        <v>22</v>
      </c>
    </row>
    <row r="4" spans="1:16" ht="15" customHeight="1">
      <c r="A4" t="s">
        <v>16</v>
      </c>
      <c s="16" t="s">
        <v>17</v>
      </c>
      <c s="17" t="s">
        <v>2307</v>
      </c>
      <c s="6"/>
      <c s="18" t="s">
        <v>2308</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f>
      </c>
      <c>
        <f>0+O9+O13</f>
      </c>
    </row>
    <row r="9" spans="1:16" ht="25.5">
      <c r="A9" s="25" t="s">
        <v>44</v>
      </c>
      <c s="29" t="s">
        <v>28</v>
      </c>
      <c s="29" t="s">
        <v>298</v>
      </c>
      <c s="25" t="s">
        <v>46</v>
      </c>
      <c s="30" t="s">
        <v>513</v>
      </c>
      <c s="31" t="s">
        <v>300</v>
      </c>
      <c s="32">
        <v>171.998</v>
      </c>
      <c s="33">
        <v>0</v>
      </c>
      <c s="33">
        <f>ROUND(ROUND(H9,2)*ROUND(G9,3),2)</f>
      </c>
      <c r="O9">
        <f>(I9*21)/100</f>
      </c>
      <c t="s">
        <v>22</v>
      </c>
    </row>
    <row r="10" spans="1:5" ht="12.75">
      <c r="A10" s="34" t="s">
        <v>49</v>
      </c>
      <c r="E10" s="35" t="s">
        <v>46</v>
      </c>
    </row>
    <row r="11" spans="1:5" ht="12.75">
      <c r="A11" s="36" t="s">
        <v>51</v>
      </c>
      <c r="E11" s="37" t="s">
        <v>2309</v>
      </c>
    </row>
    <row r="12" spans="1:5" ht="140.25">
      <c r="A12" t="s">
        <v>53</v>
      </c>
      <c r="E12" s="35" t="s">
        <v>302</v>
      </c>
    </row>
    <row r="13" spans="1:16" ht="25.5">
      <c r="A13" s="25" t="s">
        <v>44</v>
      </c>
      <c s="29" t="s">
        <v>22</v>
      </c>
      <c s="29" t="s">
        <v>2310</v>
      </c>
      <c s="25" t="s">
        <v>46</v>
      </c>
      <c s="30" t="s">
        <v>2311</v>
      </c>
      <c s="31" t="s">
        <v>300</v>
      </c>
      <c s="32">
        <v>0.08</v>
      </c>
      <c s="33">
        <v>0</v>
      </c>
      <c s="33">
        <f>ROUND(ROUND(H13,2)*ROUND(G13,3),2)</f>
      </c>
      <c r="O13">
        <f>(I13*21)/100</f>
      </c>
      <c t="s">
        <v>22</v>
      </c>
    </row>
    <row r="14" spans="1:5" ht="25.5">
      <c r="A14" s="34" t="s">
        <v>49</v>
      </c>
      <c r="E14" s="35" t="s">
        <v>2312</v>
      </c>
    </row>
    <row r="15" spans="1:5" ht="12.75">
      <c r="A15" s="36" t="s">
        <v>51</v>
      </c>
      <c r="E15" s="37" t="s">
        <v>2313</v>
      </c>
    </row>
    <row r="16" spans="1:5" ht="140.25">
      <c r="A16" t="s">
        <v>53</v>
      </c>
      <c r="E16" s="35" t="s">
        <v>2314</v>
      </c>
    </row>
    <row r="17" spans="1:18" ht="12.75" customHeight="1">
      <c r="A17" s="6" t="s">
        <v>42</v>
      </c>
      <c s="6"/>
      <c s="40" t="s">
        <v>28</v>
      </c>
      <c s="6"/>
      <c s="27" t="s">
        <v>198</v>
      </c>
      <c s="6"/>
      <c s="6"/>
      <c s="6"/>
      <c s="41">
        <f>0+Q17</f>
      </c>
      <c r="O17">
        <f>0+R17</f>
      </c>
      <c r="Q17">
        <f>0+I18+I22+I26+I30+I34+I38+I42+I46+I50+I54</f>
      </c>
      <c>
        <f>0+O18+O22+O26+O30+O34+O38+O42+O46+O50+O54</f>
      </c>
    </row>
    <row r="18" spans="1:16" ht="12.75">
      <c r="A18" s="25" t="s">
        <v>44</v>
      </c>
      <c s="29" t="s">
        <v>21</v>
      </c>
      <c s="29" t="s">
        <v>1967</v>
      </c>
      <c s="25" t="s">
        <v>46</v>
      </c>
      <c s="30" t="s">
        <v>1968</v>
      </c>
      <c s="31" t="s">
        <v>164</v>
      </c>
      <c s="32">
        <v>80</v>
      </c>
      <c s="33">
        <v>0</v>
      </c>
      <c s="33">
        <f>ROUND(ROUND(H18,2)*ROUND(G18,3),2)</f>
      </c>
      <c r="O18">
        <f>(I18*21)/100</f>
      </c>
      <c t="s">
        <v>22</v>
      </c>
    </row>
    <row r="19" spans="1:5" ht="12.75">
      <c r="A19" s="34" t="s">
        <v>49</v>
      </c>
      <c r="E19" s="35" t="s">
        <v>2315</v>
      </c>
    </row>
    <row r="20" spans="1:5" ht="12.75">
      <c r="A20" s="36" t="s">
        <v>51</v>
      </c>
      <c r="E20" s="37" t="s">
        <v>565</v>
      </c>
    </row>
    <row r="21" spans="1:5" ht="38.25">
      <c r="A21" t="s">
        <v>53</v>
      </c>
      <c r="E21" s="35" t="s">
        <v>1648</v>
      </c>
    </row>
    <row r="22" spans="1:16" ht="12.75">
      <c r="A22" s="25" t="s">
        <v>44</v>
      </c>
      <c s="29" t="s">
        <v>32</v>
      </c>
      <c s="29" t="s">
        <v>2102</v>
      </c>
      <c s="25" t="s">
        <v>46</v>
      </c>
      <c s="30" t="s">
        <v>2103</v>
      </c>
      <c s="31" t="s">
        <v>256</v>
      </c>
      <c s="32">
        <v>3</v>
      </c>
      <c s="33">
        <v>0</v>
      </c>
      <c s="33">
        <f>ROUND(ROUND(H22,2)*ROUND(G22,3),2)</f>
      </c>
      <c r="O22">
        <f>(I22*21)/100</f>
      </c>
      <c t="s">
        <v>22</v>
      </c>
    </row>
    <row r="23" spans="1:5" ht="12.75">
      <c r="A23" s="34" t="s">
        <v>49</v>
      </c>
      <c r="E23" s="35" t="s">
        <v>2316</v>
      </c>
    </row>
    <row r="24" spans="1:5" ht="25.5">
      <c r="A24" s="36" t="s">
        <v>51</v>
      </c>
      <c r="E24" s="37" t="s">
        <v>2317</v>
      </c>
    </row>
    <row r="25" spans="1:5" ht="38.25">
      <c r="A25" t="s">
        <v>53</v>
      </c>
      <c r="E25" s="35" t="s">
        <v>259</v>
      </c>
    </row>
    <row r="26" spans="1:16" ht="12.75">
      <c r="A26" s="25" t="s">
        <v>44</v>
      </c>
      <c s="29" t="s">
        <v>34</v>
      </c>
      <c s="29" t="s">
        <v>340</v>
      </c>
      <c s="25" t="s">
        <v>46</v>
      </c>
      <c s="30" t="s">
        <v>341</v>
      </c>
      <c s="31" t="s">
        <v>256</v>
      </c>
      <c s="32">
        <v>96.615</v>
      </c>
      <c s="33">
        <v>0</v>
      </c>
      <c s="33">
        <f>ROUND(ROUND(H26,2)*ROUND(G26,3),2)</f>
      </c>
      <c r="O26">
        <f>(I26*21)/100</f>
      </c>
      <c t="s">
        <v>22</v>
      </c>
    </row>
    <row r="27" spans="1:5" ht="12.75">
      <c r="A27" s="34" t="s">
        <v>49</v>
      </c>
      <c r="E27" s="35" t="s">
        <v>2318</v>
      </c>
    </row>
    <row r="28" spans="1:5" ht="12.75">
      <c r="A28" s="36" t="s">
        <v>51</v>
      </c>
      <c r="E28" s="37" t="s">
        <v>2319</v>
      </c>
    </row>
    <row r="29" spans="1:5" ht="12.75">
      <c r="A29" t="s">
        <v>53</v>
      </c>
      <c r="E29" s="35" t="s">
        <v>344</v>
      </c>
    </row>
    <row r="30" spans="1:16" ht="12.75">
      <c r="A30" s="25" t="s">
        <v>44</v>
      </c>
      <c s="29" t="s">
        <v>36</v>
      </c>
      <c s="29" t="s">
        <v>572</v>
      </c>
      <c s="25" t="s">
        <v>46</v>
      </c>
      <c s="30" t="s">
        <v>573</v>
      </c>
      <c s="31" t="s">
        <v>256</v>
      </c>
      <c s="32">
        <v>225.435</v>
      </c>
      <c s="33">
        <v>0</v>
      </c>
      <c s="33">
        <f>ROUND(ROUND(H30,2)*ROUND(G30,3),2)</f>
      </c>
      <c r="O30">
        <f>(I30*21)/100</f>
      </c>
      <c t="s">
        <v>22</v>
      </c>
    </row>
    <row r="31" spans="1:5" ht="51">
      <c r="A31" s="34" t="s">
        <v>49</v>
      </c>
      <c r="E31" s="35" t="s">
        <v>2320</v>
      </c>
    </row>
    <row r="32" spans="1:5" ht="76.5">
      <c r="A32" s="36" t="s">
        <v>51</v>
      </c>
      <c r="E32" s="37" t="s">
        <v>2321</v>
      </c>
    </row>
    <row r="33" spans="1:5" ht="318.75">
      <c r="A33" t="s">
        <v>53</v>
      </c>
      <c r="E33" s="35" t="s">
        <v>571</v>
      </c>
    </row>
    <row r="34" spans="1:16" ht="12.75">
      <c r="A34" s="25" t="s">
        <v>44</v>
      </c>
      <c s="29" t="s">
        <v>73</v>
      </c>
      <c s="29" t="s">
        <v>2322</v>
      </c>
      <c s="25" t="s">
        <v>46</v>
      </c>
      <c s="30" t="s">
        <v>2323</v>
      </c>
      <c s="31" t="s">
        <v>256</v>
      </c>
      <c s="32">
        <v>96.615</v>
      </c>
      <c s="33">
        <v>0</v>
      </c>
      <c s="33">
        <f>ROUND(ROUND(H34,2)*ROUND(G34,3),2)</f>
      </c>
      <c r="O34">
        <f>(I34*21)/100</f>
      </c>
      <c t="s">
        <v>22</v>
      </c>
    </row>
    <row r="35" spans="1:5" ht="51">
      <c r="A35" s="34" t="s">
        <v>49</v>
      </c>
      <c r="E35" s="35" t="s">
        <v>2324</v>
      </c>
    </row>
    <row r="36" spans="1:5" ht="76.5">
      <c r="A36" s="36" t="s">
        <v>51</v>
      </c>
      <c r="E36" s="37" t="s">
        <v>2325</v>
      </c>
    </row>
    <row r="37" spans="1:5" ht="318.75">
      <c r="A37" t="s">
        <v>53</v>
      </c>
      <c r="E37" s="35" t="s">
        <v>999</v>
      </c>
    </row>
    <row r="38" spans="1:16" ht="12.75">
      <c r="A38" s="25" t="s">
        <v>44</v>
      </c>
      <c s="29" t="s">
        <v>77</v>
      </c>
      <c s="29" t="s">
        <v>277</v>
      </c>
      <c s="25" t="s">
        <v>46</v>
      </c>
      <c s="30" t="s">
        <v>278</v>
      </c>
      <c s="31" t="s">
        <v>256</v>
      </c>
      <c s="32">
        <v>90.525</v>
      </c>
      <c s="33">
        <v>0</v>
      </c>
      <c s="33">
        <f>ROUND(ROUND(H38,2)*ROUND(G38,3),2)</f>
      </c>
      <c r="O38">
        <f>(I38*21)/100</f>
      </c>
      <c t="s">
        <v>22</v>
      </c>
    </row>
    <row r="39" spans="1:5" ht="12.75">
      <c r="A39" s="34" t="s">
        <v>49</v>
      </c>
      <c r="E39" s="35" t="s">
        <v>2175</v>
      </c>
    </row>
    <row r="40" spans="1:5" ht="12.75">
      <c r="A40" s="36" t="s">
        <v>51</v>
      </c>
      <c r="E40" s="37" t="s">
        <v>2326</v>
      </c>
    </row>
    <row r="41" spans="1:5" ht="191.25">
      <c r="A41" t="s">
        <v>53</v>
      </c>
      <c r="E41" s="35" t="s">
        <v>281</v>
      </c>
    </row>
    <row r="42" spans="1:16" ht="12.75">
      <c r="A42" s="25" t="s">
        <v>44</v>
      </c>
      <c s="29" t="s">
        <v>39</v>
      </c>
      <c s="29" t="s">
        <v>358</v>
      </c>
      <c s="25" t="s">
        <v>46</v>
      </c>
      <c s="30" t="s">
        <v>359</v>
      </c>
      <c s="31" t="s">
        <v>256</v>
      </c>
      <c s="32">
        <v>231.525</v>
      </c>
      <c s="33">
        <v>0</v>
      </c>
      <c s="33">
        <f>ROUND(ROUND(H42,2)*ROUND(G42,3),2)</f>
      </c>
      <c r="O42">
        <f>(I42*21)/100</f>
      </c>
      <c t="s">
        <v>22</v>
      </c>
    </row>
    <row r="43" spans="1:5" ht="12.75">
      <c r="A43" s="34" t="s">
        <v>49</v>
      </c>
      <c r="E43" s="35" t="s">
        <v>2327</v>
      </c>
    </row>
    <row r="44" spans="1:5" ht="63.75">
      <c r="A44" s="36" t="s">
        <v>51</v>
      </c>
      <c r="E44" s="37" t="s">
        <v>2328</v>
      </c>
    </row>
    <row r="45" spans="1:5" ht="229.5">
      <c r="A45" t="s">
        <v>53</v>
      </c>
      <c r="E45" s="35" t="s">
        <v>362</v>
      </c>
    </row>
    <row r="46" spans="1:16" ht="12.75">
      <c r="A46" s="25" t="s">
        <v>44</v>
      </c>
      <c s="29" t="s">
        <v>41</v>
      </c>
      <c s="29" t="s">
        <v>595</v>
      </c>
      <c s="25" t="s">
        <v>46</v>
      </c>
      <c s="30" t="s">
        <v>596</v>
      </c>
      <c s="31" t="s">
        <v>256</v>
      </c>
      <c s="32">
        <v>40.05</v>
      </c>
      <c s="33">
        <v>0</v>
      </c>
      <c s="33">
        <f>ROUND(ROUND(H46,2)*ROUND(G46,3),2)</f>
      </c>
      <c r="O46">
        <f>(I46*21)/100</f>
      </c>
      <c t="s">
        <v>22</v>
      </c>
    </row>
    <row r="47" spans="1:5" ht="51">
      <c r="A47" s="34" t="s">
        <v>49</v>
      </c>
      <c r="E47" s="35" t="s">
        <v>2329</v>
      </c>
    </row>
    <row r="48" spans="1:5" ht="12.75">
      <c r="A48" s="36" t="s">
        <v>51</v>
      </c>
      <c r="E48" s="37" t="s">
        <v>2330</v>
      </c>
    </row>
    <row r="49" spans="1:5" ht="293.25">
      <c r="A49" t="s">
        <v>53</v>
      </c>
      <c r="E49" s="35" t="s">
        <v>599</v>
      </c>
    </row>
    <row r="50" spans="1:16" ht="12.75">
      <c r="A50" s="25" t="s">
        <v>44</v>
      </c>
      <c s="29" t="s">
        <v>88</v>
      </c>
      <c s="29" t="s">
        <v>363</v>
      </c>
      <c s="25" t="s">
        <v>46</v>
      </c>
      <c s="30" t="s">
        <v>364</v>
      </c>
      <c s="31" t="s">
        <v>173</v>
      </c>
      <c s="32">
        <v>133.5</v>
      </c>
      <c s="33">
        <v>0</v>
      </c>
      <c s="33">
        <f>ROUND(ROUND(H50,2)*ROUND(G50,3),2)</f>
      </c>
      <c r="O50">
        <f>(I50*21)/100</f>
      </c>
      <c t="s">
        <v>22</v>
      </c>
    </row>
    <row r="51" spans="1:5" ht="12.75">
      <c r="A51" s="34" t="s">
        <v>49</v>
      </c>
      <c r="E51" s="35" t="s">
        <v>2331</v>
      </c>
    </row>
    <row r="52" spans="1:5" ht="76.5">
      <c r="A52" s="36" t="s">
        <v>51</v>
      </c>
      <c r="E52" s="37" t="s">
        <v>2332</v>
      </c>
    </row>
    <row r="53" spans="1:5" ht="25.5">
      <c r="A53" t="s">
        <v>53</v>
      </c>
      <c r="E53" s="35" t="s">
        <v>367</v>
      </c>
    </row>
    <row r="54" spans="1:16" ht="12.75">
      <c r="A54" s="25" t="s">
        <v>44</v>
      </c>
      <c s="29" t="s">
        <v>92</v>
      </c>
      <c s="29" t="s">
        <v>286</v>
      </c>
      <c s="25" t="s">
        <v>46</v>
      </c>
      <c s="30" t="s">
        <v>287</v>
      </c>
      <c s="31" t="s">
        <v>256</v>
      </c>
      <c s="32">
        <v>3</v>
      </c>
      <c s="33">
        <v>0</v>
      </c>
      <c s="33">
        <f>ROUND(ROUND(H54,2)*ROUND(G54,3),2)</f>
      </c>
      <c r="O54">
        <f>(I54*21)/100</f>
      </c>
      <c t="s">
        <v>22</v>
      </c>
    </row>
    <row r="55" spans="1:5" ht="12.75">
      <c r="A55" s="34" t="s">
        <v>49</v>
      </c>
      <c r="E55" s="35" t="s">
        <v>2333</v>
      </c>
    </row>
    <row r="56" spans="1:5" ht="25.5">
      <c r="A56" s="36" t="s">
        <v>51</v>
      </c>
      <c r="E56" s="37" t="s">
        <v>2317</v>
      </c>
    </row>
    <row r="57" spans="1:5" ht="38.25">
      <c r="A57" t="s">
        <v>53</v>
      </c>
      <c r="E57" s="35" t="s">
        <v>289</v>
      </c>
    </row>
    <row r="58" spans="1:18" ht="12.75" customHeight="1">
      <c r="A58" s="6" t="s">
        <v>42</v>
      </c>
      <c s="6"/>
      <c s="40" t="s">
        <v>22</v>
      </c>
      <c s="6"/>
      <c s="27" t="s">
        <v>372</v>
      </c>
      <c s="6"/>
      <c s="6"/>
      <c s="6"/>
      <c s="41">
        <f>0+Q58</f>
      </c>
      <c r="O58">
        <f>0+R58</f>
      </c>
      <c r="Q58">
        <f>0+I59</f>
      </c>
      <c>
        <f>0+O59</f>
      </c>
    </row>
    <row r="59" spans="1:16" ht="12.75">
      <c r="A59" s="25" t="s">
        <v>44</v>
      </c>
      <c s="29" t="s">
        <v>97</v>
      </c>
      <c s="29" t="s">
        <v>1238</v>
      </c>
      <c s="25" t="s">
        <v>46</v>
      </c>
      <c s="30" t="s">
        <v>1239</v>
      </c>
      <c s="31" t="s">
        <v>415</v>
      </c>
      <c s="32">
        <v>111</v>
      </c>
      <c s="33">
        <v>0</v>
      </c>
      <c s="33">
        <f>ROUND(ROUND(H59,2)*ROUND(G59,3),2)</f>
      </c>
      <c r="O59">
        <f>(I59*21)/100</f>
      </c>
      <c t="s">
        <v>22</v>
      </c>
    </row>
    <row r="60" spans="1:5" ht="38.25">
      <c r="A60" s="34" t="s">
        <v>49</v>
      </c>
      <c r="E60" s="35" t="s">
        <v>2334</v>
      </c>
    </row>
    <row r="61" spans="1:5" ht="12.75">
      <c r="A61" s="36" t="s">
        <v>51</v>
      </c>
      <c r="E61" s="37" t="s">
        <v>2335</v>
      </c>
    </row>
    <row r="62" spans="1:5" ht="165.75">
      <c r="A62" t="s">
        <v>53</v>
      </c>
      <c r="E62" s="35" t="s">
        <v>1242</v>
      </c>
    </row>
    <row r="63" spans="1:18" ht="12.75" customHeight="1">
      <c r="A63" s="6" t="s">
        <v>42</v>
      </c>
      <c s="6"/>
      <c s="40" t="s">
        <v>32</v>
      </c>
      <c s="6"/>
      <c s="27" t="s">
        <v>698</v>
      </c>
      <c s="6"/>
      <c s="6"/>
      <c s="6"/>
      <c s="41">
        <f>0+Q63</f>
      </c>
      <c r="O63">
        <f>0+R63</f>
      </c>
      <c r="Q63">
        <f>0+I64</f>
      </c>
      <c>
        <f>0+O64</f>
      </c>
    </row>
    <row r="64" spans="1:16" ht="12.75">
      <c r="A64" s="25" t="s">
        <v>44</v>
      </c>
      <c s="29" t="s">
        <v>102</v>
      </c>
      <c s="29" t="s">
        <v>2336</v>
      </c>
      <c s="25" t="s">
        <v>46</v>
      </c>
      <c s="30" t="s">
        <v>2337</v>
      </c>
      <c s="31" t="s">
        <v>256</v>
      </c>
      <c s="32">
        <v>13.35</v>
      </c>
      <c s="33">
        <v>0</v>
      </c>
      <c s="33">
        <f>ROUND(ROUND(H64,2)*ROUND(G64,3),2)</f>
      </c>
      <c r="O64">
        <f>(I64*21)/100</f>
      </c>
      <c t="s">
        <v>22</v>
      </c>
    </row>
    <row r="65" spans="1:5" ht="51">
      <c r="A65" s="34" t="s">
        <v>49</v>
      </c>
      <c r="E65" s="35" t="s">
        <v>2338</v>
      </c>
    </row>
    <row r="66" spans="1:5" ht="12.75">
      <c r="A66" s="36" t="s">
        <v>51</v>
      </c>
      <c r="E66" s="37" t="s">
        <v>2339</v>
      </c>
    </row>
    <row r="67" spans="1:5" ht="38.25">
      <c r="A67" t="s">
        <v>53</v>
      </c>
      <c r="E67" s="35" t="s">
        <v>632</v>
      </c>
    </row>
    <row r="68" spans="1:18" ht="12.75" customHeight="1">
      <c r="A68" s="6" t="s">
        <v>42</v>
      </c>
      <c s="6"/>
      <c s="40" t="s">
        <v>77</v>
      </c>
      <c s="6"/>
      <c s="27" t="s">
        <v>804</v>
      </c>
      <c s="6"/>
      <c s="6"/>
      <c s="6"/>
      <c s="41">
        <f>0+Q68</f>
      </c>
      <c r="O68">
        <f>0+R68</f>
      </c>
      <c r="Q68">
        <f>0+I69+I73+I77+I81+I85+I89+I93+I97+I101</f>
      </c>
      <c>
        <f>0+O69+O73+O77+O81+O85+O89+O93+O97+O101</f>
      </c>
    </row>
    <row r="69" spans="1:16" ht="12.75">
      <c r="A69" s="25" t="s">
        <v>44</v>
      </c>
      <c s="29" t="s">
        <v>107</v>
      </c>
      <c s="29" t="s">
        <v>806</v>
      </c>
      <c s="25" t="s">
        <v>46</v>
      </c>
      <c s="30" t="s">
        <v>807</v>
      </c>
      <c s="31" t="s">
        <v>415</v>
      </c>
      <c s="32">
        <v>115</v>
      </c>
      <c s="33">
        <v>0</v>
      </c>
      <c s="33">
        <f>ROUND(ROUND(H69,2)*ROUND(G69,3),2)</f>
      </c>
      <c r="O69">
        <f>(I69*21)/100</f>
      </c>
      <c t="s">
        <v>22</v>
      </c>
    </row>
    <row r="70" spans="1:5" ht="25.5">
      <c r="A70" s="34" t="s">
        <v>49</v>
      </c>
      <c r="E70" s="35" t="s">
        <v>2340</v>
      </c>
    </row>
    <row r="71" spans="1:5" ht="12.75">
      <c r="A71" s="36" t="s">
        <v>51</v>
      </c>
      <c r="E71" s="37" t="s">
        <v>2341</v>
      </c>
    </row>
    <row r="72" spans="1:5" ht="255">
      <c r="A72" t="s">
        <v>53</v>
      </c>
      <c r="E72" s="35" t="s">
        <v>810</v>
      </c>
    </row>
    <row r="73" spans="1:16" ht="12.75">
      <c r="A73" s="25" t="s">
        <v>44</v>
      </c>
      <c s="29" t="s">
        <v>112</v>
      </c>
      <c s="29" t="s">
        <v>2342</v>
      </c>
      <c s="25" t="s">
        <v>46</v>
      </c>
      <c s="30" t="s">
        <v>2343</v>
      </c>
      <c s="31" t="s">
        <v>415</v>
      </c>
      <c s="32">
        <v>45</v>
      </c>
      <c s="33">
        <v>0</v>
      </c>
      <c s="33">
        <f>ROUND(ROUND(H73,2)*ROUND(G73,3),2)</f>
      </c>
      <c r="O73">
        <f>(I73*21)/100</f>
      </c>
      <c t="s">
        <v>22</v>
      </c>
    </row>
    <row r="74" spans="1:5" ht="12.75">
      <c r="A74" s="34" t="s">
        <v>49</v>
      </c>
      <c r="E74" s="35" t="s">
        <v>2344</v>
      </c>
    </row>
    <row r="75" spans="1:5" ht="12.75">
      <c r="A75" s="36" t="s">
        <v>51</v>
      </c>
      <c r="E75" s="37" t="s">
        <v>2345</v>
      </c>
    </row>
    <row r="76" spans="1:5" ht="242.25">
      <c r="A76" t="s">
        <v>53</v>
      </c>
      <c r="E76" s="35" t="s">
        <v>1898</v>
      </c>
    </row>
    <row r="77" spans="1:16" ht="12.75">
      <c r="A77" s="25" t="s">
        <v>44</v>
      </c>
      <c s="29" t="s">
        <v>116</v>
      </c>
      <c s="29" t="s">
        <v>2346</v>
      </c>
      <c s="25" t="s">
        <v>46</v>
      </c>
      <c s="30" t="s">
        <v>2347</v>
      </c>
      <c s="31" t="s">
        <v>415</v>
      </c>
      <c s="32">
        <v>47.5</v>
      </c>
      <c s="33">
        <v>0</v>
      </c>
      <c s="33">
        <f>ROUND(ROUND(H77,2)*ROUND(G77,3),2)</f>
      </c>
      <c r="O77">
        <f>(I77*21)/100</f>
      </c>
      <c t="s">
        <v>22</v>
      </c>
    </row>
    <row r="78" spans="1:5" ht="12.75">
      <c r="A78" s="34" t="s">
        <v>49</v>
      </c>
      <c r="E78" s="35" t="s">
        <v>2348</v>
      </c>
    </row>
    <row r="79" spans="1:5" ht="12.75">
      <c r="A79" s="36" t="s">
        <v>51</v>
      </c>
      <c r="E79" s="37" t="s">
        <v>2349</v>
      </c>
    </row>
    <row r="80" spans="1:5" ht="51">
      <c r="A80" t="s">
        <v>53</v>
      </c>
      <c r="E80" s="35" t="s">
        <v>2350</v>
      </c>
    </row>
    <row r="81" spans="1:16" ht="12.75">
      <c r="A81" s="25" t="s">
        <v>44</v>
      </c>
      <c s="29" t="s">
        <v>121</v>
      </c>
      <c s="29" t="s">
        <v>2351</v>
      </c>
      <c s="25" t="s">
        <v>70</v>
      </c>
      <c s="30" t="s">
        <v>2352</v>
      </c>
      <c s="31" t="s">
        <v>689</v>
      </c>
      <c s="32">
        <v>4</v>
      </c>
      <c s="33">
        <v>0</v>
      </c>
      <c s="33">
        <f>ROUND(ROUND(H81,2)*ROUND(G81,3),2)</f>
      </c>
      <c r="O81">
        <f>(I81*21)/100</f>
      </c>
      <c t="s">
        <v>22</v>
      </c>
    </row>
    <row r="82" spans="1:5" ht="12.75">
      <c r="A82" s="34" t="s">
        <v>49</v>
      </c>
      <c r="E82" s="35" t="s">
        <v>2353</v>
      </c>
    </row>
    <row r="83" spans="1:5" ht="12.75">
      <c r="A83" s="36" t="s">
        <v>51</v>
      </c>
      <c r="E83" s="37" t="s">
        <v>1027</v>
      </c>
    </row>
    <row r="84" spans="1:5" ht="12.75">
      <c r="A84" t="s">
        <v>53</v>
      </c>
      <c r="E84" s="35" t="s">
        <v>46</v>
      </c>
    </row>
    <row r="85" spans="1:16" ht="12.75">
      <c r="A85" s="25" t="s">
        <v>44</v>
      </c>
      <c s="29" t="s">
        <v>123</v>
      </c>
      <c s="29" t="s">
        <v>2354</v>
      </c>
      <c s="25" t="s">
        <v>46</v>
      </c>
      <c s="30" t="s">
        <v>2355</v>
      </c>
      <c s="31" t="s">
        <v>415</v>
      </c>
      <c s="32">
        <v>115</v>
      </c>
      <c s="33">
        <v>0</v>
      </c>
      <c s="33">
        <f>ROUND(ROUND(H85,2)*ROUND(G85,3),2)</f>
      </c>
      <c r="O85">
        <f>(I85*21)/100</f>
      </c>
      <c t="s">
        <v>22</v>
      </c>
    </row>
    <row r="86" spans="1:5" ht="25.5">
      <c r="A86" s="34" t="s">
        <v>49</v>
      </c>
      <c r="E86" s="35" t="s">
        <v>2356</v>
      </c>
    </row>
    <row r="87" spans="1:5" ht="12.75">
      <c r="A87" s="36" t="s">
        <v>51</v>
      </c>
      <c r="E87" s="37" t="s">
        <v>2341</v>
      </c>
    </row>
    <row r="88" spans="1:5" ht="51">
      <c r="A88" t="s">
        <v>53</v>
      </c>
      <c r="E88" s="35" t="s">
        <v>2357</v>
      </c>
    </row>
    <row r="89" spans="1:16" ht="12.75">
      <c r="A89" s="25" t="s">
        <v>44</v>
      </c>
      <c s="29" t="s">
        <v>129</v>
      </c>
      <c s="29" t="s">
        <v>2358</v>
      </c>
      <c s="25" t="s">
        <v>46</v>
      </c>
      <c s="30" t="s">
        <v>2359</v>
      </c>
      <c s="31" t="s">
        <v>415</v>
      </c>
      <c s="32">
        <v>115</v>
      </c>
      <c s="33">
        <v>0</v>
      </c>
      <c s="33">
        <f>ROUND(ROUND(H89,2)*ROUND(G89,3),2)</f>
      </c>
      <c r="O89">
        <f>(I89*21)/100</f>
      </c>
      <c t="s">
        <v>22</v>
      </c>
    </row>
    <row r="90" spans="1:5" ht="12.75">
      <c r="A90" s="34" t="s">
        <v>49</v>
      </c>
      <c r="E90" s="35" t="s">
        <v>2360</v>
      </c>
    </row>
    <row r="91" spans="1:5" ht="12.75">
      <c r="A91" s="36" t="s">
        <v>51</v>
      </c>
      <c r="E91" s="37" t="s">
        <v>2341</v>
      </c>
    </row>
    <row r="92" spans="1:5" ht="38.25">
      <c r="A92" t="s">
        <v>53</v>
      </c>
      <c r="E92" s="35" t="s">
        <v>855</v>
      </c>
    </row>
    <row r="93" spans="1:16" ht="12.75">
      <c r="A93" s="25" t="s">
        <v>44</v>
      </c>
      <c s="29" t="s">
        <v>133</v>
      </c>
      <c s="29" t="s">
        <v>2361</v>
      </c>
      <c s="25" t="s">
        <v>46</v>
      </c>
      <c s="30" t="s">
        <v>2362</v>
      </c>
      <c s="31" t="s">
        <v>221</v>
      </c>
      <c s="32">
        <v>2</v>
      </c>
      <c s="33">
        <v>0</v>
      </c>
      <c s="33">
        <f>ROUND(ROUND(H93,2)*ROUND(G93,3),2)</f>
      </c>
      <c r="O93">
        <f>(I93*21)/100</f>
      </c>
      <c t="s">
        <v>22</v>
      </c>
    </row>
    <row r="94" spans="1:5" ht="12.75">
      <c r="A94" s="34" t="s">
        <v>49</v>
      </c>
      <c r="E94" s="35" t="s">
        <v>2363</v>
      </c>
    </row>
    <row r="95" spans="1:5" ht="12.75">
      <c r="A95" s="36" t="s">
        <v>51</v>
      </c>
      <c r="E95" s="37" t="s">
        <v>184</v>
      </c>
    </row>
    <row r="96" spans="1:5" ht="51">
      <c r="A96" t="s">
        <v>53</v>
      </c>
      <c r="E96" s="35" t="s">
        <v>2268</v>
      </c>
    </row>
    <row r="97" spans="1:16" ht="12.75">
      <c r="A97" s="25" t="s">
        <v>44</v>
      </c>
      <c s="29" t="s">
        <v>135</v>
      </c>
      <c s="29" t="s">
        <v>2364</v>
      </c>
      <c s="25" t="s">
        <v>46</v>
      </c>
      <c s="30" t="s">
        <v>2365</v>
      </c>
      <c s="31" t="s">
        <v>415</v>
      </c>
      <c s="32">
        <v>115</v>
      </c>
      <c s="33">
        <v>0</v>
      </c>
      <c s="33">
        <f>ROUND(ROUND(H97,2)*ROUND(G97,3),2)</f>
      </c>
      <c r="O97">
        <f>(I97*21)/100</f>
      </c>
      <c t="s">
        <v>22</v>
      </c>
    </row>
    <row r="98" spans="1:5" ht="12.75">
      <c r="A98" s="34" t="s">
        <v>49</v>
      </c>
      <c r="E98" s="35" t="s">
        <v>2366</v>
      </c>
    </row>
    <row r="99" spans="1:5" ht="12.75">
      <c r="A99" s="36" t="s">
        <v>51</v>
      </c>
      <c r="E99" s="37" t="s">
        <v>2341</v>
      </c>
    </row>
    <row r="100" spans="1:5" ht="51">
      <c r="A100" t="s">
        <v>53</v>
      </c>
      <c r="E100" s="35" t="s">
        <v>2280</v>
      </c>
    </row>
    <row r="101" spans="1:16" ht="12.75">
      <c r="A101" s="25" t="s">
        <v>44</v>
      </c>
      <c s="29" t="s">
        <v>139</v>
      </c>
      <c s="29" t="s">
        <v>2367</v>
      </c>
      <c s="25" t="s">
        <v>46</v>
      </c>
      <c s="30" t="s">
        <v>2368</v>
      </c>
      <c s="31" t="s">
        <v>415</v>
      </c>
      <c s="32">
        <v>115</v>
      </c>
      <c s="33">
        <v>0</v>
      </c>
      <c s="33">
        <f>ROUND(ROUND(H101,2)*ROUND(G101,3),2)</f>
      </c>
      <c r="O101">
        <f>(I101*21)/100</f>
      </c>
      <c t="s">
        <v>22</v>
      </c>
    </row>
    <row r="102" spans="1:5" ht="38.25">
      <c r="A102" s="34" t="s">
        <v>49</v>
      </c>
      <c r="E102" s="35" t="s">
        <v>2369</v>
      </c>
    </row>
    <row r="103" spans="1:5" ht="12.75">
      <c r="A103" s="36" t="s">
        <v>51</v>
      </c>
      <c r="E103" s="37" t="s">
        <v>2341</v>
      </c>
    </row>
    <row r="104" spans="1:5" ht="25.5">
      <c r="A104" t="s">
        <v>53</v>
      </c>
      <c r="E104" s="35" t="s">
        <v>2370</v>
      </c>
    </row>
    <row r="105" spans="1:18" ht="12.75" customHeight="1">
      <c r="A105" s="6" t="s">
        <v>42</v>
      </c>
      <c s="6"/>
      <c s="40" t="s">
        <v>39</v>
      </c>
      <c s="6"/>
      <c s="27" t="s">
        <v>488</v>
      </c>
      <c s="6"/>
      <c s="6"/>
      <c s="6"/>
      <c s="41">
        <f>0+Q105</f>
      </c>
      <c r="O105">
        <f>0+R105</f>
      </c>
      <c r="Q105">
        <f>0+I106</f>
      </c>
      <c>
        <f>0+O106</f>
      </c>
    </row>
    <row r="106" spans="1:16" ht="12.75">
      <c r="A106" s="25" t="s">
        <v>44</v>
      </c>
      <c s="29" t="s">
        <v>143</v>
      </c>
      <c s="29" t="s">
        <v>2371</v>
      </c>
      <c s="25" t="s">
        <v>46</v>
      </c>
      <c s="30" t="s">
        <v>2372</v>
      </c>
      <c s="31" t="s">
        <v>415</v>
      </c>
      <c s="32">
        <v>80</v>
      </c>
      <c s="33">
        <v>0</v>
      </c>
      <c s="33">
        <f>ROUND(ROUND(H106,2)*ROUND(G106,3),2)</f>
      </c>
      <c r="O106">
        <f>(I106*21)/100</f>
      </c>
      <c t="s">
        <v>22</v>
      </c>
    </row>
    <row r="107" spans="1:5" ht="12.75">
      <c r="A107" s="34" t="s">
        <v>49</v>
      </c>
      <c r="E107" s="35" t="s">
        <v>2373</v>
      </c>
    </row>
    <row r="108" spans="1:5" ht="12.75">
      <c r="A108" s="36" t="s">
        <v>51</v>
      </c>
      <c r="E108" s="37" t="s">
        <v>565</v>
      </c>
    </row>
    <row r="109" spans="1:5" ht="76.5">
      <c r="A109" t="s">
        <v>53</v>
      </c>
      <c r="E109" s="35" t="s">
        <v>2374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0+O8+O17+O50+O55+O60+O109</f>
      </c>
      <c t="s">
        <v>21</v>
      </c>
    </row>
    <row r="3" spans="1:16" ht="15" customHeight="1">
      <c r="A3" t="s">
        <v>11</v>
      </c>
      <c s="12" t="s">
        <v>13</v>
      </c>
      <c s="13" t="s">
        <v>14</v>
      </c>
      <c s="1"/>
      <c s="14" t="s">
        <v>15</v>
      </c>
      <c s="1"/>
      <c s="9"/>
      <c s="8" t="s">
        <v>2375</v>
      </c>
      <c s="38">
        <f>0+I8+I17+I50+I55+I60+I109</f>
      </c>
      <c r="O3" t="s">
        <v>18</v>
      </c>
      <c t="s">
        <v>22</v>
      </c>
    </row>
    <row r="4" spans="1:16" ht="15" customHeight="1">
      <c r="A4" t="s">
        <v>16</v>
      </c>
      <c s="16" t="s">
        <v>17</v>
      </c>
      <c s="17" t="s">
        <v>2375</v>
      </c>
      <c s="6"/>
      <c s="18" t="s">
        <v>2376</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f>
      </c>
      <c>
        <f>0+O9+O13</f>
      </c>
    </row>
    <row r="9" spans="1:16" ht="25.5">
      <c r="A9" s="25" t="s">
        <v>44</v>
      </c>
      <c s="29" t="s">
        <v>28</v>
      </c>
      <c s="29" t="s">
        <v>298</v>
      </c>
      <c s="25" t="s">
        <v>46</v>
      </c>
      <c s="30" t="s">
        <v>513</v>
      </c>
      <c s="31" t="s">
        <v>300</v>
      </c>
      <c s="32">
        <v>57.76</v>
      </c>
      <c s="33">
        <v>0</v>
      </c>
      <c s="33">
        <f>ROUND(ROUND(H9,2)*ROUND(G9,3),2)</f>
      </c>
      <c r="O9">
        <f>(I9*21)/100</f>
      </c>
      <c t="s">
        <v>22</v>
      </c>
    </row>
    <row r="10" spans="1:5" ht="12.75">
      <c r="A10" s="34" t="s">
        <v>49</v>
      </c>
      <c r="E10" s="35" t="s">
        <v>46</v>
      </c>
    </row>
    <row r="11" spans="1:5" ht="12.75">
      <c r="A11" s="36" t="s">
        <v>51</v>
      </c>
      <c r="E11" s="37" t="s">
        <v>2377</v>
      </c>
    </row>
    <row r="12" spans="1:5" ht="140.25">
      <c r="A12" t="s">
        <v>53</v>
      </c>
      <c r="E12" s="35" t="s">
        <v>302</v>
      </c>
    </row>
    <row r="13" spans="1:16" ht="25.5">
      <c r="A13" s="25" t="s">
        <v>44</v>
      </c>
      <c s="29" t="s">
        <v>22</v>
      </c>
      <c s="29" t="s">
        <v>2310</v>
      </c>
      <c s="25" t="s">
        <v>46</v>
      </c>
      <c s="30" t="s">
        <v>2378</v>
      </c>
      <c s="31" t="s">
        <v>300</v>
      </c>
      <c s="32">
        <v>0.195</v>
      </c>
      <c s="33">
        <v>0</v>
      </c>
      <c s="33">
        <f>ROUND(ROUND(H13,2)*ROUND(G13,3),2)</f>
      </c>
      <c r="O13">
        <f>(I13*21)/100</f>
      </c>
      <c t="s">
        <v>22</v>
      </c>
    </row>
    <row r="14" spans="1:5" ht="38.25">
      <c r="A14" s="34" t="s">
        <v>49</v>
      </c>
      <c r="E14" s="35" t="s">
        <v>2379</v>
      </c>
    </row>
    <row r="15" spans="1:5" ht="12.75">
      <c r="A15" s="36" t="s">
        <v>51</v>
      </c>
      <c r="E15" s="37" t="s">
        <v>2380</v>
      </c>
    </row>
    <row r="16" spans="1:5" ht="140.25">
      <c r="A16" t="s">
        <v>53</v>
      </c>
      <c r="E16" s="35" t="s">
        <v>302</v>
      </c>
    </row>
    <row r="17" spans="1:18" ht="12.75" customHeight="1">
      <c r="A17" s="6" t="s">
        <v>42</v>
      </c>
      <c s="6"/>
      <c s="40" t="s">
        <v>28</v>
      </c>
      <c s="6"/>
      <c s="27" t="s">
        <v>198</v>
      </c>
      <c s="6"/>
      <c s="6"/>
      <c s="6"/>
      <c s="41">
        <f>0+Q17</f>
      </c>
      <c r="O17">
        <f>0+R17</f>
      </c>
      <c r="Q17">
        <f>0+I18+I22+I26+I30+I34+I38+I42+I46</f>
      </c>
      <c>
        <f>0+O18+O22+O26+O30+O34+O38+O42+O46</f>
      </c>
    </row>
    <row r="18" spans="1:16" ht="12.75">
      <c r="A18" s="25" t="s">
        <v>44</v>
      </c>
      <c s="29" t="s">
        <v>21</v>
      </c>
      <c s="29" t="s">
        <v>1967</v>
      </c>
      <c s="25" t="s">
        <v>46</v>
      </c>
      <c s="30" t="s">
        <v>1968</v>
      </c>
      <c s="31" t="s">
        <v>164</v>
      </c>
      <c s="32">
        <v>80</v>
      </c>
      <c s="33">
        <v>0</v>
      </c>
      <c s="33">
        <f>ROUND(ROUND(H18,2)*ROUND(G18,3),2)</f>
      </c>
      <c r="O18">
        <f>(I18*21)/100</f>
      </c>
      <c t="s">
        <v>22</v>
      </c>
    </row>
    <row r="19" spans="1:5" ht="12.75">
      <c r="A19" s="34" t="s">
        <v>49</v>
      </c>
      <c r="E19" s="35" t="s">
        <v>2315</v>
      </c>
    </row>
    <row r="20" spans="1:5" ht="12.75">
      <c r="A20" s="36" t="s">
        <v>51</v>
      </c>
      <c r="E20" s="37" t="s">
        <v>565</v>
      </c>
    </row>
    <row r="21" spans="1:5" ht="38.25">
      <c r="A21" t="s">
        <v>53</v>
      </c>
      <c r="E21" s="35" t="s">
        <v>1648</v>
      </c>
    </row>
    <row r="22" spans="1:16" ht="12.75">
      <c r="A22" s="25" t="s">
        <v>44</v>
      </c>
      <c s="29" t="s">
        <v>32</v>
      </c>
      <c s="29" t="s">
        <v>2102</v>
      </c>
      <c s="25" t="s">
        <v>46</v>
      </c>
      <c s="30" t="s">
        <v>2103</v>
      </c>
      <c s="31" t="s">
        <v>256</v>
      </c>
      <c s="32">
        <v>18</v>
      </c>
      <c s="33">
        <v>0</v>
      </c>
      <c s="33">
        <f>ROUND(ROUND(H22,2)*ROUND(G22,3),2)</f>
      </c>
      <c r="O22">
        <f>(I22*21)/100</f>
      </c>
      <c t="s">
        <v>22</v>
      </c>
    </row>
    <row r="23" spans="1:5" ht="12.75">
      <c r="A23" s="34" t="s">
        <v>49</v>
      </c>
      <c r="E23" s="35" t="s">
        <v>2316</v>
      </c>
    </row>
    <row r="24" spans="1:5" ht="25.5">
      <c r="A24" s="36" t="s">
        <v>51</v>
      </c>
      <c r="E24" s="37" t="s">
        <v>2381</v>
      </c>
    </row>
    <row r="25" spans="1:5" ht="38.25">
      <c r="A25" t="s">
        <v>53</v>
      </c>
      <c r="E25" s="35" t="s">
        <v>259</v>
      </c>
    </row>
    <row r="26" spans="1:16" ht="12.75">
      <c r="A26" s="25" t="s">
        <v>44</v>
      </c>
      <c s="29" t="s">
        <v>34</v>
      </c>
      <c s="29" t="s">
        <v>572</v>
      </c>
      <c s="25" t="s">
        <v>46</v>
      </c>
      <c s="30" t="s">
        <v>573</v>
      </c>
      <c s="31" t="s">
        <v>256</v>
      </c>
      <c s="32">
        <v>98.8</v>
      </c>
      <c s="33">
        <v>0</v>
      </c>
      <c s="33">
        <f>ROUND(ROUND(H26,2)*ROUND(G26,3),2)</f>
      </c>
      <c r="O26">
        <f>(I26*21)/100</f>
      </c>
      <c t="s">
        <v>22</v>
      </c>
    </row>
    <row r="27" spans="1:5" ht="38.25">
      <c r="A27" s="34" t="s">
        <v>49</v>
      </c>
      <c r="E27" s="35" t="s">
        <v>2382</v>
      </c>
    </row>
    <row r="28" spans="1:5" ht="25.5">
      <c r="A28" s="36" t="s">
        <v>51</v>
      </c>
      <c r="E28" s="37" t="s">
        <v>2383</v>
      </c>
    </row>
    <row r="29" spans="1:5" ht="318.75">
      <c r="A29" t="s">
        <v>53</v>
      </c>
      <c r="E29" s="35" t="s">
        <v>571</v>
      </c>
    </row>
    <row r="30" spans="1:16" ht="12.75">
      <c r="A30" s="25" t="s">
        <v>44</v>
      </c>
      <c s="29" t="s">
        <v>36</v>
      </c>
      <c s="29" t="s">
        <v>277</v>
      </c>
      <c s="25" t="s">
        <v>46</v>
      </c>
      <c s="30" t="s">
        <v>278</v>
      </c>
      <c s="31" t="s">
        <v>256</v>
      </c>
      <c s="32">
        <v>30.4</v>
      </c>
      <c s="33">
        <v>0</v>
      </c>
      <c s="33">
        <f>ROUND(ROUND(H30,2)*ROUND(G30,3),2)</f>
      </c>
      <c r="O30">
        <f>(I30*21)/100</f>
      </c>
      <c t="s">
        <v>22</v>
      </c>
    </row>
    <row r="31" spans="1:5" ht="12.75">
      <c r="A31" s="34" t="s">
        <v>49</v>
      </c>
      <c r="E31" s="35" t="s">
        <v>2175</v>
      </c>
    </row>
    <row r="32" spans="1:5" ht="12.75">
      <c r="A32" s="36" t="s">
        <v>51</v>
      </c>
      <c r="E32" s="37" t="s">
        <v>2384</v>
      </c>
    </row>
    <row r="33" spans="1:5" ht="191.25">
      <c r="A33" t="s">
        <v>53</v>
      </c>
      <c r="E33" s="35" t="s">
        <v>281</v>
      </c>
    </row>
    <row r="34" spans="1:16" ht="12.75">
      <c r="A34" s="25" t="s">
        <v>44</v>
      </c>
      <c s="29" t="s">
        <v>73</v>
      </c>
      <c s="29" t="s">
        <v>358</v>
      </c>
      <c s="25" t="s">
        <v>46</v>
      </c>
      <c s="30" t="s">
        <v>359</v>
      </c>
      <c s="31" t="s">
        <v>256</v>
      </c>
      <c s="32">
        <v>68.4</v>
      </c>
      <c s="33">
        <v>0</v>
      </c>
      <c s="33">
        <f>ROUND(ROUND(H34,2)*ROUND(G34,3),2)</f>
      </c>
      <c r="O34">
        <f>(I34*21)/100</f>
      </c>
      <c t="s">
        <v>22</v>
      </c>
    </row>
    <row r="35" spans="1:5" ht="12.75">
      <c r="A35" s="34" t="s">
        <v>49</v>
      </c>
      <c r="E35" s="35" t="s">
        <v>2327</v>
      </c>
    </row>
    <row r="36" spans="1:5" ht="25.5">
      <c r="A36" s="36" t="s">
        <v>51</v>
      </c>
      <c r="E36" s="37" t="s">
        <v>2385</v>
      </c>
    </row>
    <row r="37" spans="1:5" ht="229.5">
      <c r="A37" t="s">
        <v>53</v>
      </c>
      <c r="E37" s="35" t="s">
        <v>362</v>
      </c>
    </row>
    <row r="38" spans="1:16" ht="12.75">
      <c r="A38" s="25" t="s">
        <v>44</v>
      </c>
      <c s="29" t="s">
        <v>77</v>
      </c>
      <c s="29" t="s">
        <v>595</v>
      </c>
      <c s="25" t="s">
        <v>46</v>
      </c>
      <c s="30" t="s">
        <v>596</v>
      </c>
      <c s="31" t="s">
        <v>256</v>
      </c>
      <c s="32">
        <v>22.8</v>
      </c>
      <c s="33">
        <v>0</v>
      </c>
      <c s="33">
        <f>ROUND(ROUND(H38,2)*ROUND(G38,3),2)</f>
      </c>
      <c r="O38">
        <f>(I38*21)/100</f>
      </c>
      <c t="s">
        <v>22</v>
      </c>
    </row>
    <row r="39" spans="1:5" ht="51">
      <c r="A39" s="34" t="s">
        <v>49</v>
      </c>
      <c r="E39" s="35" t="s">
        <v>2329</v>
      </c>
    </row>
    <row r="40" spans="1:5" ht="12.75">
      <c r="A40" s="36" t="s">
        <v>51</v>
      </c>
      <c r="E40" s="37" t="s">
        <v>2386</v>
      </c>
    </row>
    <row r="41" spans="1:5" ht="293.25">
      <c r="A41" t="s">
        <v>53</v>
      </c>
      <c r="E41" s="35" t="s">
        <v>599</v>
      </c>
    </row>
    <row r="42" spans="1:16" ht="12.75">
      <c r="A42" s="25" t="s">
        <v>44</v>
      </c>
      <c s="29" t="s">
        <v>39</v>
      </c>
      <c s="29" t="s">
        <v>363</v>
      </c>
      <c s="25" t="s">
        <v>46</v>
      </c>
      <c s="30" t="s">
        <v>364</v>
      </c>
      <c s="31" t="s">
        <v>173</v>
      </c>
      <c s="32">
        <v>76</v>
      </c>
      <c s="33">
        <v>0</v>
      </c>
      <c s="33">
        <f>ROUND(ROUND(H42,2)*ROUND(G42,3),2)</f>
      </c>
      <c r="O42">
        <f>(I42*21)/100</f>
      </c>
      <c t="s">
        <v>22</v>
      </c>
    </row>
    <row r="43" spans="1:5" ht="12.75">
      <c r="A43" s="34" t="s">
        <v>49</v>
      </c>
      <c r="E43" s="35" t="s">
        <v>2331</v>
      </c>
    </row>
    <row r="44" spans="1:5" ht="25.5">
      <c r="A44" s="36" t="s">
        <v>51</v>
      </c>
      <c r="E44" s="37" t="s">
        <v>2387</v>
      </c>
    </row>
    <row r="45" spans="1:5" ht="25.5">
      <c r="A45" t="s">
        <v>53</v>
      </c>
      <c r="E45" s="35" t="s">
        <v>367</v>
      </c>
    </row>
    <row r="46" spans="1:16" ht="12.75">
      <c r="A46" s="25" t="s">
        <v>44</v>
      </c>
      <c s="29" t="s">
        <v>41</v>
      </c>
      <c s="29" t="s">
        <v>286</v>
      </c>
      <c s="25" t="s">
        <v>46</v>
      </c>
      <c s="30" t="s">
        <v>287</v>
      </c>
      <c s="31" t="s">
        <v>256</v>
      </c>
      <c s="32">
        <v>18</v>
      </c>
      <c s="33">
        <v>0</v>
      </c>
      <c s="33">
        <f>ROUND(ROUND(H46,2)*ROUND(G46,3),2)</f>
      </c>
      <c r="O46">
        <f>(I46*21)/100</f>
      </c>
      <c t="s">
        <v>22</v>
      </c>
    </row>
    <row r="47" spans="1:5" ht="12.75">
      <c r="A47" s="34" t="s">
        <v>49</v>
      </c>
      <c r="E47" s="35" t="s">
        <v>2333</v>
      </c>
    </row>
    <row r="48" spans="1:5" ht="25.5">
      <c r="A48" s="36" t="s">
        <v>51</v>
      </c>
      <c r="E48" s="37" t="s">
        <v>2381</v>
      </c>
    </row>
    <row r="49" spans="1:5" ht="38.25">
      <c r="A49" t="s">
        <v>53</v>
      </c>
      <c r="E49" s="35" t="s">
        <v>289</v>
      </c>
    </row>
    <row r="50" spans="1:18" ht="12.75" customHeight="1">
      <c r="A50" s="6" t="s">
        <v>42</v>
      </c>
      <c s="6"/>
      <c s="40" t="s">
        <v>22</v>
      </c>
      <c s="6"/>
      <c s="27" t="s">
        <v>372</v>
      </c>
      <c s="6"/>
      <c s="6"/>
      <c s="6"/>
      <c s="41">
        <f>0+Q50</f>
      </c>
      <c r="O50">
        <f>0+R50</f>
      </c>
      <c r="Q50">
        <f>0+I51</f>
      </c>
      <c>
        <f>0+O51</f>
      </c>
    </row>
    <row r="51" spans="1:16" ht="12.75">
      <c r="A51" s="25" t="s">
        <v>44</v>
      </c>
      <c s="29" t="s">
        <v>88</v>
      </c>
      <c s="29" t="s">
        <v>1238</v>
      </c>
      <c s="25" t="s">
        <v>46</v>
      </c>
      <c s="30" t="s">
        <v>1239</v>
      </c>
      <c s="31" t="s">
        <v>415</v>
      </c>
      <c s="32">
        <v>76</v>
      </c>
      <c s="33">
        <v>0</v>
      </c>
      <c s="33">
        <f>ROUND(ROUND(H51,2)*ROUND(G51,3),2)</f>
      </c>
      <c r="O51">
        <f>(I51*21)/100</f>
      </c>
      <c t="s">
        <v>22</v>
      </c>
    </row>
    <row r="52" spans="1:5" ht="38.25">
      <c r="A52" s="34" t="s">
        <v>49</v>
      </c>
      <c r="E52" s="35" t="s">
        <v>2334</v>
      </c>
    </row>
    <row r="53" spans="1:5" ht="12.75">
      <c r="A53" s="36" t="s">
        <v>51</v>
      </c>
      <c r="E53" s="37" t="s">
        <v>2388</v>
      </c>
    </row>
    <row r="54" spans="1:5" ht="165.75">
      <c r="A54" t="s">
        <v>53</v>
      </c>
      <c r="E54" s="35" t="s">
        <v>1242</v>
      </c>
    </row>
    <row r="55" spans="1:18" ht="12.75" customHeight="1">
      <c r="A55" s="6" t="s">
        <v>42</v>
      </c>
      <c s="6"/>
      <c s="40" t="s">
        <v>32</v>
      </c>
      <c s="6"/>
      <c s="27" t="s">
        <v>698</v>
      </c>
      <c s="6"/>
      <c s="6"/>
      <c s="6"/>
      <c s="41">
        <f>0+Q55</f>
      </c>
      <c r="O55">
        <f>0+R55</f>
      </c>
      <c r="Q55">
        <f>0+I56</f>
      </c>
      <c>
        <f>0+O56</f>
      </c>
    </row>
    <row r="56" spans="1:16" ht="12.75">
      <c r="A56" s="25" t="s">
        <v>44</v>
      </c>
      <c s="29" t="s">
        <v>92</v>
      </c>
      <c s="29" t="s">
        <v>2336</v>
      </c>
      <c s="25" t="s">
        <v>46</v>
      </c>
      <c s="30" t="s">
        <v>2337</v>
      </c>
      <c s="31" t="s">
        <v>256</v>
      </c>
      <c s="32">
        <v>7.6</v>
      </c>
      <c s="33">
        <v>0</v>
      </c>
      <c s="33">
        <f>ROUND(ROUND(H56,2)*ROUND(G56,3),2)</f>
      </c>
      <c r="O56">
        <f>(I56*21)/100</f>
      </c>
      <c t="s">
        <v>22</v>
      </c>
    </row>
    <row r="57" spans="1:5" ht="51">
      <c r="A57" s="34" t="s">
        <v>49</v>
      </c>
      <c r="E57" s="35" t="s">
        <v>2338</v>
      </c>
    </row>
    <row r="58" spans="1:5" ht="12.75">
      <c r="A58" s="36" t="s">
        <v>51</v>
      </c>
      <c r="E58" s="37" t="s">
        <v>2389</v>
      </c>
    </row>
    <row r="59" spans="1:5" ht="38.25">
      <c r="A59" t="s">
        <v>53</v>
      </c>
      <c r="E59" s="35" t="s">
        <v>632</v>
      </c>
    </row>
    <row r="60" spans="1:18" ht="12.75" customHeight="1">
      <c r="A60" s="6" t="s">
        <v>42</v>
      </c>
      <c s="6"/>
      <c s="40" t="s">
        <v>77</v>
      </c>
      <c s="6"/>
      <c s="27" t="s">
        <v>804</v>
      </c>
      <c s="6"/>
      <c s="6"/>
      <c s="6"/>
      <c s="41">
        <f>0+Q60</f>
      </c>
      <c r="O60">
        <f>0+R60</f>
      </c>
      <c r="Q60">
        <f>0+I61+I65+I69+I73+I77+I81+I85+I89+I93+I97+I101+I105</f>
      </c>
      <c>
        <f>0+O61+O65+O69+O73+O77+O81+O85+O89+O93+O97+O101+O105</f>
      </c>
    </row>
    <row r="61" spans="1:16" ht="25.5">
      <c r="A61" s="25" t="s">
        <v>44</v>
      </c>
      <c s="29" t="s">
        <v>97</v>
      </c>
      <c s="29" t="s">
        <v>2390</v>
      </c>
      <c s="25" t="s">
        <v>70</v>
      </c>
      <c s="30" t="s">
        <v>2391</v>
      </c>
      <c s="31" t="s">
        <v>221</v>
      </c>
      <c s="32">
        <v>1</v>
      </c>
      <c s="33">
        <v>0</v>
      </c>
      <c s="33">
        <f>ROUND(ROUND(H61,2)*ROUND(G61,3),2)</f>
      </c>
      <c r="O61">
        <f>(I61*21)/100</f>
      </c>
      <c t="s">
        <v>22</v>
      </c>
    </row>
    <row r="62" spans="1:5" ht="12.75">
      <c r="A62" s="34" t="s">
        <v>49</v>
      </c>
      <c r="E62" s="35" t="s">
        <v>2392</v>
      </c>
    </row>
    <row r="63" spans="1:5" ht="25.5">
      <c r="A63" s="36" t="s">
        <v>51</v>
      </c>
      <c r="E63" s="37" t="s">
        <v>2393</v>
      </c>
    </row>
    <row r="64" spans="1:5" ht="255">
      <c r="A64" t="s">
        <v>53</v>
      </c>
      <c r="E64" s="35" t="s">
        <v>810</v>
      </c>
    </row>
    <row r="65" spans="1:16" ht="25.5">
      <c r="A65" s="25" t="s">
        <v>44</v>
      </c>
      <c s="29" t="s">
        <v>102</v>
      </c>
      <c s="29" t="s">
        <v>2394</v>
      </c>
      <c s="25" t="s">
        <v>70</v>
      </c>
      <c s="30" t="s">
        <v>2395</v>
      </c>
      <c s="31" t="s">
        <v>221</v>
      </c>
      <c s="32">
        <v>2</v>
      </c>
      <c s="33">
        <v>0</v>
      </c>
      <c s="33">
        <f>ROUND(ROUND(H65,2)*ROUND(G65,3),2)</f>
      </c>
      <c r="O65">
        <f>(I65*21)/100</f>
      </c>
      <c t="s">
        <v>22</v>
      </c>
    </row>
    <row r="66" spans="1:5" ht="12.75">
      <c r="A66" s="34" t="s">
        <v>49</v>
      </c>
      <c r="E66" s="35" t="s">
        <v>2396</v>
      </c>
    </row>
    <row r="67" spans="1:5" ht="25.5">
      <c r="A67" s="36" t="s">
        <v>51</v>
      </c>
      <c r="E67" s="37" t="s">
        <v>2397</v>
      </c>
    </row>
    <row r="68" spans="1:5" ht="255">
      <c r="A68" t="s">
        <v>53</v>
      </c>
      <c r="E68" s="35" t="s">
        <v>816</v>
      </c>
    </row>
    <row r="69" spans="1:16" ht="12.75">
      <c r="A69" s="25" t="s">
        <v>44</v>
      </c>
      <c s="29" t="s">
        <v>107</v>
      </c>
      <c s="29" t="s">
        <v>2398</v>
      </c>
      <c s="25" t="s">
        <v>46</v>
      </c>
      <c s="30" t="s">
        <v>2399</v>
      </c>
      <c s="31" t="s">
        <v>415</v>
      </c>
      <c s="32">
        <v>76</v>
      </c>
      <c s="33">
        <v>0</v>
      </c>
      <c s="33">
        <f>ROUND(ROUND(H69,2)*ROUND(G69,3),2)</f>
      </c>
      <c r="O69">
        <f>(I69*21)/100</f>
      </c>
      <c t="s">
        <v>22</v>
      </c>
    </row>
    <row r="70" spans="1:5" ht="25.5">
      <c r="A70" s="34" t="s">
        <v>49</v>
      </c>
      <c r="E70" s="35" t="s">
        <v>2400</v>
      </c>
    </row>
    <row r="71" spans="1:5" ht="12.75">
      <c r="A71" s="36" t="s">
        <v>51</v>
      </c>
      <c r="E71" s="37" t="s">
        <v>2388</v>
      </c>
    </row>
    <row r="72" spans="1:5" ht="255">
      <c r="A72" t="s">
        <v>53</v>
      </c>
      <c r="E72" s="35" t="s">
        <v>810</v>
      </c>
    </row>
    <row r="73" spans="1:16" ht="12.75">
      <c r="A73" s="25" t="s">
        <v>44</v>
      </c>
      <c s="29" t="s">
        <v>112</v>
      </c>
      <c s="29" t="s">
        <v>2346</v>
      </c>
      <c s="25" t="s">
        <v>46</v>
      </c>
      <c s="30" t="s">
        <v>2347</v>
      </c>
      <c s="31" t="s">
        <v>415</v>
      </c>
      <c s="32">
        <v>47.5</v>
      </c>
      <c s="33">
        <v>0</v>
      </c>
      <c s="33">
        <f>ROUND(ROUND(H73,2)*ROUND(G73,3),2)</f>
      </c>
      <c r="O73">
        <f>(I73*21)/100</f>
      </c>
      <c t="s">
        <v>22</v>
      </c>
    </row>
    <row r="74" spans="1:5" ht="12.75">
      <c r="A74" s="34" t="s">
        <v>49</v>
      </c>
      <c r="E74" s="35" t="s">
        <v>2348</v>
      </c>
    </row>
    <row r="75" spans="1:5" ht="12.75">
      <c r="A75" s="36" t="s">
        <v>51</v>
      </c>
      <c r="E75" s="37" t="s">
        <v>2349</v>
      </c>
    </row>
    <row r="76" spans="1:5" ht="51">
      <c r="A76" t="s">
        <v>53</v>
      </c>
      <c r="E76" s="35" t="s">
        <v>2350</v>
      </c>
    </row>
    <row r="77" spans="1:16" ht="12.75">
      <c r="A77" s="25" t="s">
        <v>44</v>
      </c>
      <c s="29" t="s">
        <v>116</v>
      </c>
      <c s="29" t="s">
        <v>2401</v>
      </c>
      <c s="25" t="s">
        <v>46</v>
      </c>
      <c s="30" t="s">
        <v>2402</v>
      </c>
      <c s="31" t="s">
        <v>221</v>
      </c>
      <c s="32">
        <v>1</v>
      </c>
      <c s="33">
        <v>0</v>
      </c>
      <c s="33">
        <f>ROUND(ROUND(H77,2)*ROUND(G77,3),2)</f>
      </c>
      <c r="O77">
        <f>(I77*21)/100</f>
      </c>
      <c t="s">
        <v>22</v>
      </c>
    </row>
    <row r="78" spans="1:5" ht="25.5">
      <c r="A78" s="34" t="s">
        <v>49</v>
      </c>
      <c r="E78" s="35" t="s">
        <v>2403</v>
      </c>
    </row>
    <row r="79" spans="1:5" ht="12.75">
      <c r="A79" s="36" t="s">
        <v>51</v>
      </c>
      <c r="E79" s="37" t="s">
        <v>62</v>
      </c>
    </row>
    <row r="80" spans="1:5" ht="25.5">
      <c r="A80" t="s">
        <v>53</v>
      </c>
      <c r="E80" s="35" t="s">
        <v>2237</v>
      </c>
    </row>
    <row r="81" spans="1:16" ht="12.75">
      <c r="A81" s="25" t="s">
        <v>44</v>
      </c>
      <c s="29" t="s">
        <v>121</v>
      </c>
      <c s="29" t="s">
        <v>2404</v>
      </c>
      <c s="25" t="s">
        <v>46</v>
      </c>
      <c s="30" t="s">
        <v>2405</v>
      </c>
      <c s="31" t="s">
        <v>256</v>
      </c>
      <c s="32">
        <v>0.5</v>
      </c>
      <c s="33">
        <v>0</v>
      </c>
      <c s="33">
        <f>ROUND(ROUND(H81,2)*ROUND(G81,3),2)</f>
      </c>
      <c r="O81">
        <f>(I81*21)/100</f>
      </c>
      <c t="s">
        <v>22</v>
      </c>
    </row>
    <row r="82" spans="1:5" ht="12.75">
      <c r="A82" s="34" t="s">
        <v>49</v>
      </c>
      <c r="E82" s="35" t="s">
        <v>2406</v>
      </c>
    </row>
    <row r="83" spans="1:5" ht="12.75">
      <c r="A83" s="36" t="s">
        <v>51</v>
      </c>
      <c r="E83" s="37" t="s">
        <v>2407</v>
      </c>
    </row>
    <row r="84" spans="1:5" ht="38.25">
      <c r="A84" t="s">
        <v>53</v>
      </c>
      <c r="E84" s="35" t="s">
        <v>855</v>
      </c>
    </row>
    <row r="85" spans="1:16" ht="12.75">
      <c r="A85" s="25" t="s">
        <v>44</v>
      </c>
      <c s="29" t="s">
        <v>123</v>
      </c>
      <c s="29" t="s">
        <v>2351</v>
      </c>
      <c s="25" t="s">
        <v>70</v>
      </c>
      <c s="30" t="s">
        <v>2352</v>
      </c>
      <c s="31" t="s">
        <v>689</v>
      </c>
      <c s="32">
        <v>4</v>
      </c>
      <c s="33">
        <v>0</v>
      </c>
      <c s="33">
        <f>ROUND(ROUND(H85,2)*ROUND(G85,3),2)</f>
      </c>
      <c r="O85">
        <f>(I85*21)/100</f>
      </c>
      <c t="s">
        <v>22</v>
      </c>
    </row>
    <row r="86" spans="1:5" ht="12.75">
      <c r="A86" s="34" t="s">
        <v>49</v>
      </c>
      <c r="E86" s="35" t="s">
        <v>2353</v>
      </c>
    </row>
    <row r="87" spans="1:5" ht="12.75">
      <c r="A87" s="36" t="s">
        <v>51</v>
      </c>
      <c r="E87" s="37" t="s">
        <v>1027</v>
      </c>
    </row>
    <row r="88" spans="1:5" ht="12.75">
      <c r="A88" t="s">
        <v>53</v>
      </c>
      <c r="E88" s="35" t="s">
        <v>46</v>
      </c>
    </row>
    <row r="89" spans="1:16" ht="12.75">
      <c r="A89" s="25" t="s">
        <v>44</v>
      </c>
      <c s="29" t="s">
        <v>129</v>
      </c>
      <c s="29" t="s">
        <v>2354</v>
      </c>
      <c s="25" t="s">
        <v>46</v>
      </c>
      <c s="30" t="s">
        <v>2355</v>
      </c>
      <c s="31" t="s">
        <v>415</v>
      </c>
      <c s="32">
        <v>76</v>
      </c>
      <c s="33">
        <v>0</v>
      </c>
      <c s="33">
        <f>ROUND(ROUND(H89,2)*ROUND(G89,3),2)</f>
      </c>
      <c r="O89">
        <f>(I89*21)/100</f>
      </c>
      <c t="s">
        <v>22</v>
      </c>
    </row>
    <row r="90" spans="1:5" ht="25.5">
      <c r="A90" s="34" t="s">
        <v>49</v>
      </c>
      <c r="E90" s="35" t="s">
        <v>2356</v>
      </c>
    </row>
    <row r="91" spans="1:5" ht="12.75">
      <c r="A91" s="36" t="s">
        <v>51</v>
      </c>
      <c r="E91" s="37" t="s">
        <v>2388</v>
      </c>
    </row>
    <row r="92" spans="1:5" ht="51">
      <c r="A92" t="s">
        <v>53</v>
      </c>
      <c r="E92" s="35" t="s">
        <v>2357</v>
      </c>
    </row>
    <row r="93" spans="1:16" ht="12.75">
      <c r="A93" s="25" t="s">
        <v>44</v>
      </c>
      <c s="29" t="s">
        <v>133</v>
      </c>
      <c s="29" t="s">
        <v>2358</v>
      </c>
      <c s="25" t="s">
        <v>46</v>
      </c>
      <c s="30" t="s">
        <v>2359</v>
      </c>
      <c s="31" t="s">
        <v>415</v>
      </c>
      <c s="32">
        <v>76</v>
      </c>
      <c s="33">
        <v>0</v>
      </c>
      <c s="33">
        <f>ROUND(ROUND(H93,2)*ROUND(G93,3),2)</f>
      </c>
      <c r="O93">
        <f>(I93*21)/100</f>
      </c>
      <c t="s">
        <v>22</v>
      </c>
    </row>
    <row r="94" spans="1:5" ht="12.75">
      <c r="A94" s="34" t="s">
        <v>49</v>
      </c>
      <c r="E94" s="35" t="s">
        <v>2360</v>
      </c>
    </row>
    <row r="95" spans="1:5" ht="12.75">
      <c r="A95" s="36" t="s">
        <v>51</v>
      </c>
      <c r="E95" s="37" t="s">
        <v>2388</v>
      </c>
    </row>
    <row r="96" spans="1:5" ht="38.25">
      <c r="A96" t="s">
        <v>53</v>
      </c>
      <c r="E96" s="35" t="s">
        <v>855</v>
      </c>
    </row>
    <row r="97" spans="1:16" ht="12.75">
      <c r="A97" s="25" t="s">
        <v>44</v>
      </c>
      <c s="29" t="s">
        <v>135</v>
      </c>
      <c s="29" t="s">
        <v>2408</v>
      </c>
      <c s="25" t="s">
        <v>46</v>
      </c>
      <c s="30" t="s">
        <v>2409</v>
      </c>
      <c s="31" t="s">
        <v>221</v>
      </c>
      <c s="32">
        <v>2</v>
      </c>
      <c s="33">
        <v>0</v>
      </c>
      <c s="33">
        <f>ROUND(ROUND(H97,2)*ROUND(G97,3),2)</f>
      </c>
      <c r="O97">
        <f>(I97*21)/100</f>
      </c>
      <c t="s">
        <v>22</v>
      </c>
    </row>
    <row r="98" spans="1:5" ht="12.75">
      <c r="A98" s="34" t="s">
        <v>49</v>
      </c>
      <c r="E98" s="35" t="s">
        <v>2410</v>
      </c>
    </row>
    <row r="99" spans="1:5" ht="12.75">
      <c r="A99" s="36" t="s">
        <v>51</v>
      </c>
      <c r="E99" s="37" t="s">
        <v>184</v>
      </c>
    </row>
    <row r="100" spans="1:5" ht="51">
      <c r="A100" t="s">
        <v>53</v>
      </c>
      <c r="E100" s="35" t="s">
        <v>2268</v>
      </c>
    </row>
    <row r="101" spans="1:16" ht="12.75">
      <c r="A101" s="25" t="s">
        <v>44</v>
      </c>
      <c s="29" t="s">
        <v>139</v>
      </c>
      <c s="29" t="s">
        <v>2411</v>
      </c>
      <c s="25" t="s">
        <v>46</v>
      </c>
      <c s="30" t="s">
        <v>2412</v>
      </c>
      <c s="31" t="s">
        <v>415</v>
      </c>
      <c s="32">
        <v>76</v>
      </c>
      <c s="33">
        <v>0</v>
      </c>
      <c s="33">
        <f>ROUND(ROUND(H101,2)*ROUND(G101,3),2)</f>
      </c>
      <c r="O101">
        <f>(I101*21)/100</f>
      </c>
      <c t="s">
        <v>22</v>
      </c>
    </row>
    <row r="102" spans="1:5" ht="12.75">
      <c r="A102" s="34" t="s">
        <v>49</v>
      </c>
      <c r="E102" s="35" t="s">
        <v>2413</v>
      </c>
    </row>
    <row r="103" spans="1:5" ht="12.75">
      <c r="A103" s="36" t="s">
        <v>51</v>
      </c>
      <c r="E103" s="37" t="s">
        <v>2388</v>
      </c>
    </row>
    <row r="104" spans="1:5" ht="51">
      <c r="A104" t="s">
        <v>53</v>
      </c>
      <c r="E104" s="35" t="s">
        <v>2280</v>
      </c>
    </row>
    <row r="105" spans="1:16" ht="12.75">
      <c r="A105" s="25" t="s">
        <v>44</v>
      </c>
      <c s="29" t="s">
        <v>143</v>
      </c>
      <c s="29" t="s">
        <v>2414</v>
      </c>
      <c s="25" t="s">
        <v>46</v>
      </c>
      <c s="30" t="s">
        <v>2415</v>
      </c>
      <c s="31" t="s">
        <v>415</v>
      </c>
      <c s="32">
        <v>76</v>
      </c>
      <c s="33">
        <v>0</v>
      </c>
      <c s="33">
        <f>ROUND(ROUND(H105,2)*ROUND(G105,3),2)</f>
      </c>
      <c r="O105">
        <f>(I105*21)/100</f>
      </c>
      <c t="s">
        <v>22</v>
      </c>
    </row>
    <row r="106" spans="1:5" ht="38.25">
      <c r="A106" s="34" t="s">
        <v>49</v>
      </c>
      <c r="E106" s="35" t="s">
        <v>2416</v>
      </c>
    </row>
    <row r="107" spans="1:5" ht="12.75">
      <c r="A107" s="36" t="s">
        <v>51</v>
      </c>
      <c r="E107" s="37" t="s">
        <v>2388</v>
      </c>
    </row>
    <row r="108" spans="1:5" ht="25.5">
      <c r="A108" t="s">
        <v>53</v>
      </c>
      <c r="E108" s="35" t="s">
        <v>2370</v>
      </c>
    </row>
    <row r="109" spans="1:18" ht="12.75" customHeight="1">
      <c r="A109" s="6" t="s">
        <v>42</v>
      </c>
      <c s="6"/>
      <c s="40" t="s">
        <v>39</v>
      </c>
      <c s="6"/>
      <c s="27" t="s">
        <v>488</v>
      </c>
      <c s="6"/>
      <c s="6"/>
      <c s="6"/>
      <c s="41">
        <f>0+Q109</f>
      </c>
      <c r="O109">
        <f>0+R109</f>
      </c>
      <c r="Q109">
        <f>0+I110</f>
      </c>
      <c>
        <f>0+O110</f>
      </c>
    </row>
    <row r="110" spans="1:16" ht="12.75">
      <c r="A110" s="25" t="s">
        <v>44</v>
      </c>
      <c s="29" t="s">
        <v>147</v>
      </c>
      <c s="29" t="s">
        <v>2371</v>
      </c>
      <c s="25" t="s">
        <v>46</v>
      </c>
      <c s="30" t="s">
        <v>2372</v>
      </c>
      <c s="31" t="s">
        <v>415</v>
      </c>
      <c s="32">
        <v>65</v>
      </c>
      <c s="33">
        <v>0</v>
      </c>
      <c s="33">
        <f>ROUND(ROUND(H110,2)*ROUND(G110,3),2)</f>
      </c>
      <c r="O110">
        <f>(I110*21)/100</f>
      </c>
      <c t="s">
        <v>22</v>
      </c>
    </row>
    <row r="111" spans="1:5" ht="12.75">
      <c r="A111" s="34" t="s">
        <v>49</v>
      </c>
      <c r="E111" s="35" t="s">
        <v>2373</v>
      </c>
    </row>
    <row r="112" spans="1:5" ht="12.75">
      <c r="A112" s="36" t="s">
        <v>51</v>
      </c>
      <c r="E112" s="37" t="s">
        <v>2417</v>
      </c>
    </row>
    <row r="113" spans="1:5" ht="76.5">
      <c r="A113" t="s">
        <v>53</v>
      </c>
      <c r="E113" s="35" t="s">
        <v>2374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0+O8+O17+O38+O47+O52</f>
      </c>
      <c t="s">
        <v>21</v>
      </c>
    </row>
    <row r="3" spans="1:16" ht="15" customHeight="1">
      <c r="A3" t="s">
        <v>11</v>
      </c>
      <c s="12" t="s">
        <v>13</v>
      </c>
      <c s="13" t="s">
        <v>14</v>
      </c>
      <c s="1"/>
      <c s="14" t="s">
        <v>15</v>
      </c>
      <c s="1"/>
      <c s="9"/>
      <c s="8" t="s">
        <v>2418</v>
      </c>
      <c s="38">
        <f>0+I8+I17+I38+I47+I52</f>
      </c>
      <c r="O3" t="s">
        <v>18</v>
      </c>
      <c t="s">
        <v>22</v>
      </c>
    </row>
    <row r="4" spans="1:16" ht="15" customHeight="1">
      <c r="A4" t="s">
        <v>16</v>
      </c>
      <c s="16" t="s">
        <v>17</v>
      </c>
      <c s="17" t="s">
        <v>2418</v>
      </c>
      <c s="6"/>
      <c s="18" t="s">
        <v>2419</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f>
      </c>
      <c>
        <f>0+O9+O13</f>
      </c>
    </row>
    <row r="9" spans="1:16" ht="25.5">
      <c r="A9" s="25" t="s">
        <v>44</v>
      </c>
      <c s="29" t="s">
        <v>28</v>
      </c>
      <c s="29" t="s">
        <v>298</v>
      </c>
      <c s="25" t="s">
        <v>46</v>
      </c>
      <c s="30" t="s">
        <v>474</v>
      </c>
      <c s="31" t="s">
        <v>300</v>
      </c>
      <c s="32">
        <v>5.071</v>
      </c>
      <c s="33">
        <v>0</v>
      </c>
      <c s="33">
        <f>ROUND(ROUND(H9,2)*ROUND(G9,3),2)</f>
      </c>
      <c r="O9">
        <f>(I9*21)/100</f>
      </c>
      <c t="s">
        <v>22</v>
      </c>
    </row>
    <row r="10" spans="1:5" ht="12.75">
      <c r="A10" s="34" t="s">
        <v>49</v>
      </c>
      <c r="E10" s="35" t="s">
        <v>46</v>
      </c>
    </row>
    <row r="11" spans="1:5" ht="12.75">
      <c r="A11" s="36" t="s">
        <v>51</v>
      </c>
      <c r="E11" s="37" t="s">
        <v>2420</v>
      </c>
    </row>
    <row r="12" spans="1:5" ht="140.25">
      <c r="A12" t="s">
        <v>53</v>
      </c>
      <c r="E12" s="35" t="s">
        <v>302</v>
      </c>
    </row>
    <row r="13" spans="1:16" ht="12.75">
      <c r="A13" s="25" t="s">
        <v>44</v>
      </c>
      <c s="29" t="s">
        <v>22</v>
      </c>
      <c s="29" t="s">
        <v>2153</v>
      </c>
      <c s="25" t="s">
        <v>46</v>
      </c>
      <c s="30" t="s">
        <v>2154</v>
      </c>
      <c s="31" t="s">
        <v>48</v>
      </c>
      <c s="32">
        <v>1</v>
      </c>
      <c s="33">
        <v>0</v>
      </c>
      <c s="33">
        <f>ROUND(ROUND(H13,2)*ROUND(G13,3),2)</f>
      </c>
      <c r="O13">
        <f>(I13*21)/100</f>
      </c>
      <c t="s">
        <v>22</v>
      </c>
    </row>
    <row r="14" spans="1:5" ht="25.5">
      <c r="A14" s="34" t="s">
        <v>49</v>
      </c>
      <c r="E14" s="35" t="s">
        <v>2421</v>
      </c>
    </row>
    <row r="15" spans="1:5" ht="12.75">
      <c r="A15" s="36" t="s">
        <v>51</v>
      </c>
      <c r="E15" s="37" t="s">
        <v>62</v>
      </c>
    </row>
    <row r="16" spans="1:5" ht="12.75">
      <c r="A16" t="s">
        <v>53</v>
      </c>
      <c r="E16" s="35" t="s">
        <v>195</v>
      </c>
    </row>
    <row r="17" spans="1:18" ht="12.75" customHeight="1">
      <c r="A17" s="6" t="s">
        <v>42</v>
      </c>
      <c s="6"/>
      <c s="40" t="s">
        <v>28</v>
      </c>
      <c s="6"/>
      <c s="27" t="s">
        <v>198</v>
      </c>
      <c s="6"/>
      <c s="6"/>
      <c s="6"/>
      <c s="41">
        <f>0+Q17</f>
      </c>
      <c r="O17">
        <f>0+R17</f>
      </c>
      <c r="Q17">
        <f>0+I18+I22+I26+I30+I34</f>
      </c>
      <c>
        <f>0+O18+O22+O26+O30+O34</f>
      </c>
    </row>
    <row r="18" spans="1:16" ht="12.75">
      <c r="A18" s="25" t="s">
        <v>44</v>
      </c>
      <c s="29" t="s">
        <v>21</v>
      </c>
      <c s="29" t="s">
        <v>1967</v>
      </c>
      <c s="25" t="s">
        <v>46</v>
      </c>
      <c s="30" t="s">
        <v>1968</v>
      </c>
      <c s="31" t="s">
        <v>164</v>
      </c>
      <c s="32">
        <v>168</v>
      </c>
      <c s="33">
        <v>0</v>
      </c>
      <c s="33">
        <f>ROUND(ROUND(H18,2)*ROUND(G18,3),2)</f>
      </c>
      <c r="O18">
        <f>(I18*21)/100</f>
      </c>
      <c t="s">
        <v>22</v>
      </c>
    </row>
    <row r="19" spans="1:5" ht="25.5">
      <c r="A19" s="34" t="s">
        <v>49</v>
      </c>
      <c r="E19" s="35" t="s">
        <v>2422</v>
      </c>
    </row>
    <row r="20" spans="1:5" ht="12.75">
      <c r="A20" s="36" t="s">
        <v>51</v>
      </c>
      <c r="E20" s="37" t="s">
        <v>2423</v>
      </c>
    </row>
    <row r="21" spans="1:5" ht="38.25">
      <c r="A21" t="s">
        <v>53</v>
      </c>
      <c r="E21" s="35" t="s">
        <v>1648</v>
      </c>
    </row>
    <row r="22" spans="1:16" ht="12.75">
      <c r="A22" s="25" t="s">
        <v>44</v>
      </c>
      <c s="29" t="s">
        <v>32</v>
      </c>
      <c s="29" t="s">
        <v>264</v>
      </c>
      <c s="25" t="s">
        <v>46</v>
      </c>
      <c s="30" t="s">
        <v>265</v>
      </c>
      <c s="31" t="s">
        <v>256</v>
      </c>
      <c s="32">
        <v>6.035</v>
      </c>
      <c s="33">
        <v>0</v>
      </c>
      <c s="33">
        <f>ROUND(ROUND(H22,2)*ROUND(G22,3),2)</f>
      </c>
      <c r="O22">
        <f>(I22*21)/100</f>
      </c>
      <c t="s">
        <v>22</v>
      </c>
    </row>
    <row r="23" spans="1:5" ht="38.25">
      <c r="A23" s="34" t="s">
        <v>49</v>
      </c>
      <c r="E23" s="35" t="s">
        <v>2424</v>
      </c>
    </row>
    <row r="24" spans="1:5" ht="12.75">
      <c r="A24" s="36" t="s">
        <v>51</v>
      </c>
      <c r="E24" s="37" t="s">
        <v>2425</v>
      </c>
    </row>
    <row r="25" spans="1:5" ht="306">
      <c r="A25" t="s">
        <v>53</v>
      </c>
      <c r="E25" s="35" t="s">
        <v>268</v>
      </c>
    </row>
    <row r="26" spans="1:16" ht="12.75">
      <c r="A26" s="25" t="s">
        <v>44</v>
      </c>
      <c s="29" t="s">
        <v>34</v>
      </c>
      <c s="29" t="s">
        <v>567</v>
      </c>
      <c s="25" t="s">
        <v>46</v>
      </c>
      <c s="30" t="s">
        <v>568</v>
      </c>
      <c s="31" t="s">
        <v>256</v>
      </c>
      <c s="32">
        <v>8.704</v>
      </c>
      <c s="33">
        <v>0</v>
      </c>
      <c s="33">
        <f>ROUND(ROUND(H26,2)*ROUND(G26,3),2)</f>
      </c>
      <c r="O26">
        <f>(I26*21)/100</f>
      </c>
      <c t="s">
        <v>22</v>
      </c>
    </row>
    <row r="27" spans="1:5" ht="38.25">
      <c r="A27" s="34" t="s">
        <v>49</v>
      </c>
      <c r="E27" s="35" t="s">
        <v>2426</v>
      </c>
    </row>
    <row r="28" spans="1:5" ht="12.75">
      <c r="A28" s="36" t="s">
        <v>51</v>
      </c>
      <c r="E28" s="37" t="s">
        <v>2427</v>
      </c>
    </row>
    <row r="29" spans="1:5" ht="318.75">
      <c r="A29" t="s">
        <v>53</v>
      </c>
      <c r="E29" s="35" t="s">
        <v>571</v>
      </c>
    </row>
    <row r="30" spans="1:16" ht="12.75">
      <c r="A30" s="25" t="s">
        <v>44</v>
      </c>
      <c s="29" t="s">
        <v>36</v>
      </c>
      <c s="29" t="s">
        <v>277</v>
      </c>
      <c s="25" t="s">
        <v>46</v>
      </c>
      <c s="30" t="s">
        <v>278</v>
      </c>
      <c s="31" t="s">
        <v>256</v>
      </c>
      <c s="32">
        <v>2.669</v>
      </c>
      <c s="33">
        <v>0</v>
      </c>
      <c s="33">
        <f>ROUND(ROUND(H30,2)*ROUND(G30,3),2)</f>
      </c>
      <c r="O30">
        <f>(I30*21)/100</f>
      </c>
      <c t="s">
        <v>22</v>
      </c>
    </row>
    <row r="31" spans="1:5" ht="25.5">
      <c r="A31" s="34" t="s">
        <v>49</v>
      </c>
      <c r="E31" s="35" t="s">
        <v>2428</v>
      </c>
    </row>
    <row r="32" spans="1:5" ht="12.75">
      <c r="A32" s="36" t="s">
        <v>51</v>
      </c>
      <c r="E32" s="37" t="s">
        <v>2429</v>
      </c>
    </row>
    <row r="33" spans="1:5" ht="191.25">
      <c r="A33" t="s">
        <v>53</v>
      </c>
      <c r="E33" s="35" t="s">
        <v>281</v>
      </c>
    </row>
    <row r="34" spans="1:16" ht="12.75">
      <c r="A34" s="25" t="s">
        <v>44</v>
      </c>
      <c s="29" t="s">
        <v>73</v>
      </c>
      <c s="29" t="s">
        <v>358</v>
      </c>
      <c s="25" t="s">
        <v>46</v>
      </c>
      <c s="30" t="s">
        <v>359</v>
      </c>
      <c s="31" t="s">
        <v>256</v>
      </c>
      <c s="32">
        <v>6.035</v>
      </c>
      <c s="33">
        <v>0</v>
      </c>
      <c s="33">
        <f>ROUND(ROUND(H34,2)*ROUND(G34,3),2)</f>
      </c>
      <c r="O34">
        <f>(I34*21)/100</f>
      </c>
      <c t="s">
        <v>22</v>
      </c>
    </row>
    <row r="35" spans="1:5" ht="25.5">
      <c r="A35" s="34" t="s">
        <v>49</v>
      </c>
      <c r="E35" s="35" t="s">
        <v>2430</v>
      </c>
    </row>
    <row r="36" spans="1:5" ht="12.75">
      <c r="A36" s="36" t="s">
        <v>51</v>
      </c>
      <c r="E36" s="37" t="s">
        <v>2431</v>
      </c>
    </row>
    <row r="37" spans="1:5" ht="229.5">
      <c r="A37" t="s">
        <v>53</v>
      </c>
      <c r="E37" s="35" t="s">
        <v>362</v>
      </c>
    </row>
    <row r="38" spans="1:18" ht="12.75" customHeight="1">
      <c r="A38" s="6" t="s">
        <v>42</v>
      </c>
      <c s="6"/>
      <c s="40" t="s">
        <v>22</v>
      </c>
      <c s="6"/>
      <c s="27" t="s">
        <v>372</v>
      </c>
      <c s="6"/>
      <c s="6"/>
      <c s="6"/>
      <c s="41">
        <f>0+Q38</f>
      </c>
      <c r="O38">
        <f>0+R38</f>
      </c>
      <c r="Q38">
        <f>0+I39+I43</f>
      </c>
      <c>
        <f>0+O39+O43</f>
      </c>
    </row>
    <row r="39" spans="1:16" ht="12.75">
      <c r="A39" s="25" t="s">
        <v>44</v>
      </c>
      <c s="29" t="s">
        <v>77</v>
      </c>
      <c s="29" t="s">
        <v>1233</v>
      </c>
      <c s="25" t="s">
        <v>46</v>
      </c>
      <c s="30" t="s">
        <v>1234</v>
      </c>
      <c s="31" t="s">
        <v>173</v>
      </c>
      <c s="32">
        <v>144</v>
      </c>
      <c s="33">
        <v>0</v>
      </c>
      <c s="33">
        <f>ROUND(ROUND(H39,2)*ROUND(G39,3),2)</f>
      </c>
      <c r="O39">
        <f>(I39*21)/100</f>
      </c>
      <c t="s">
        <v>22</v>
      </c>
    </row>
    <row r="40" spans="1:5" ht="51">
      <c r="A40" s="34" t="s">
        <v>49</v>
      </c>
      <c r="E40" s="35" t="s">
        <v>2432</v>
      </c>
    </row>
    <row r="41" spans="1:5" ht="12.75">
      <c r="A41" s="36" t="s">
        <v>51</v>
      </c>
      <c r="E41" s="37" t="s">
        <v>2433</v>
      </c>
    </row>
    <row r="42" spans="1:5" ht="25.5">
      <c r="A42" t="s">
        <v>53</v>
      </c>
      <c r="E42" s="35" t="s">
        <v>1237</v>
      </c>
    </row>
    <row r="43" spans="1:16" ht="12.75">
      <c r="A43" s="25" t="s">
        <v>44</v>
      </c>
      <c s="29" t="s">
        <v>39</v>
      </c>
      <c s="29" t="s">
        <v>2434</v>
      </c>
      <c s="25" t="s">
        <v>46</v>
      </c>
      <c s="30" t="s">
        <v>2435</v>
      </c>
      <c s="31" t="s">
        <v>415</v>
      </c>
      <c s="32">
        <v>120</v>
      </c>
      <c s="33">
        <v>0</v>
      </c>
      <c s="33">
        <f>ROUND(ROUND(H43,2)*ROUND(G43,3),2)</f>
      </c>
      <c r="O43">
        <f>(I43*21)/100</f>
      </c>
      <c t="s">
        <v>22</v>
      </c>
    </row>
    <row r="44" spans="1:5" ht="114.75">
      <c r="A44" s="34" t="s">
        <v>49</v>
      </c>
      <c r="E44" s="35" t="s">
        <v>2436</v>
      </c>
    </row>
    <row r="45" spans="1:5" ht="12.75">
      <c r="A45" s="36" t="s">
        <v>51</v>
      </c>
      <c r="E45" s="37" t="s">
        <v>2437</v>
      </c>
    </row>
    <row r="46" spans="1:5" ht="165.75">
      <c r="A46" t="s">
        <v>53</v>
      </c>
      <c r="E46" s="35" t="s">
        <v>1242</v>
      </c>
    </row>
    <row r="47" spans="1:18" ht="12.75" customHeight="1">
      <c r="A47" s="6" t="s">
        <v>42</v>
      </c>
      <c s="6"/>
      <c s="40" t="s">
        <v>77</v>
      </c>
      <c s="6"/>
      <c s="27" t="s">
        <v>804</v>
      </c>
      <c s="6"/>
      <c s="6"/>
      <c s="6"/>
      <c s="41">
        <f>0+Q47</f>
      </c>
      <c r="O47">
        <f>0+R47</f>
      </c>
      <c r="Q47">
        <f>0+I48</f>
      </c>
      <c>
        <f>0+O48</f>
      </c>
    </row>
    <row r="48" spans="1:16" ht="12.75">
      <c r="A48" s="25" t="s">
        <v>44</v>
      </c>
      <c s="29" t="s">
        <v>41</v>
      </c>
      <c s="29" t="s">
        <v>2438</v>
      </c>
      <c s="25" t="s">
        <v>46</v>
      </c>
      <c s="30" t="s">
        <v>2439</v>
      </c>
      <c s="31" t="s">
        <v>221</v>
      </c>
      <c s="32">
        <v>2</v>
      </c>
      <c s="33">
        <v>0</v>
      </c>
      <c s="33">
        <f>ROUND(ROUND(H48,2)*ROUND(G48,3),2)</f>
      </c>
      <c r="O48">
        <f>(I48*21)/100</f>
      </c>
      <c t="s">
        <v>22</v>
      </c>
    </row>
    <row r="49" spans="1:5" ht="25.5">
      <c r="A49" s="34" t="s">
        <v>49</v>
      </c>
      <c r="E49" s="35" t="s">
        <v>2440</v>
      </c>
    </row>
    <row r="50" spans="1:5" ht="12.75">
      <c r="A50" s="36" t="s">
        <v>51</v>
      </c>
      <c r="E50" s="37" t="s">
        <v>184</v>
      </c>
    </row>
    <row r="51" spans="1:5" ht="89.25">
      <c r="A51" t="s">
        <v>53</v>
      </c>
      <c r="E51" s="35" t="s">
        <v>2441</v>
      </c>
    </row>
    <row r="52" spans="1:18" ht="12.75" customHeight="1">
      <c r="A52" s="6" t="s">
        <v>42</v>
      </c>
      <c s="6"/>
      <c s="40" t="s">
        <v>39</v>
      </c>
      <c s="6"/>
      <c s="27" t="s">
        <v>488</v>
      </c>
      <c s="6"/>
      <c s="6"/>
      <c s="6"/>
      <c s="41">
        <f>0+Q52</f>
      </c>
      <c r="O52">
        <f>0+R52</f>
      </c>
      <c r="Q52">
        <f>0+I53</f>
      </c>
      <c>
        <f>0+O53</f>
      </c>
    </row>
    <row r="53" spans="1:16" ht="12.75">
      <c r="A53" s="25" t="s">
        <v>44</v>
      </c>
      <c s="29" t="s">
        <v>88</v>
      </c>
      <c s="29" t="s">
        <v>2300</v>
      </c>
      <c s="25" t="s">
        <v>70</v>
      </c>
      <c s="30" t="s">
        <v>2442</v>
      </c>
      <c s="31" t="s">
        <v>48</v>
      </c>
      <c s="32">
        <v>1</v>
      </c>
      <c s="33">
        <v>0</v>
      </c>
      <c s="33">
        <f>ROUND(ROUND(H53,2)*ROUND(G53,3),2)</f>
      </c>
      <c r="O53">
        <f>(I53*21)/100</f>
      </c>
      <c t="s">
        <v>22</v>
      </c>
    </row>
    <row r="54" spans="1:5" ht="140.25">
      <c r="A54" s="34" t="s">
        <v>49</v>
      </c>
      <c r="E54" s="35" t="s">
        <v>2443</v>
      </c>
    </row>
    <row r="55" spans="1:5" ht="12.75">
      <c r="A55" s="36" t="s">
        <v>51</v>
      </c>
      <c r="E55" s="37" t="s">
        <v>62</v>
      </c>
    </row>
    <row r="56" spans="1:5" ht="12.75">
      <c r="A56" t="s">
        <v>53</v>
      </c>
      <c r="E56" s="35" t="s">
        <v>46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0+O8+O53+O110+O135+O220+O341</f>
      </c>
      <c t="s">
        <v>21</v>
      </c>
    </row>
    <row r="3" spans="1:16" ht="15" customHeight="1">
      <c r="A3" t="s">
        <v>11</v>
      </c>
      <c s="12" t="s">
        <v>13</v>
      </c>
      <c s="13" t="s">
        <v>14</v>
      </c>
      <c s="1"/>
      <c s="14" t="s">
        <v>15</v>
      </c>
      <c s="1"/>
      <c s="9"/>
      <c s="8" t="s">
        <v>2444</v>
      </c>
      <c s="38">
        <f>0+I8+I53+I110+I135+I220+I341</f>
      </c>
      <c r="O3" t="s">
        <v>18</v>
      </c>
      <c t="s">
        <v>22</v>
      </c>
    </row>
    <row r="4" spans="1:16" ht="15" customHeight="1">
      <c r="A4" t="s">
        <v>16</v>
      </c>
      <c s="16" t="s">
        <v>17</v>
      </c>
      <c s="17" t="s">
        <v>2444</v>
      </c>
      <c s="6"/>
      <c s="18" t="s">
        <v>2445</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0+I9+I13+I17+I21+I25+I29+I33+I37+I41+I45+I49</f>
      </c>
      <c>
        <f>0+O9+O13+O17+O21+O25+O29+O33+O37+O41+O45+O49</f>
      </c>
    </row>
    <row r="9" spans="1:16" ht="12.75">
      <c r="A9" s="25" t="s">
        <v>44</v>
      </c>
      <c s="29" t="s">
        <v>774</v>
      </c>
      <c s="29" t="s">
        <v>2446</v>
      </c>
      <c s="25" t="s">
        <v>46</v>
      </c>
      <c s="30" t="s">
        <v>2447</v>
      </c>
      <c s="31" t="s">
        <v>300</v>
      </c>
      <c s="32">
        <v>18.9</v>
      </c>
      <c s="33">
        <v>0</v>
      </c>
      <c s="33">
        <f>ROUND(ROUND(H9,2)*ROUND(G9,3),2)</f>
      </c>
      <c r="O9">
        <f>(I9*21)/100</f>
      </c>
      <c t="s">
        <v>22</v>
      </c>
    </row>
    <row r="10" spans="1:5" ht="12.75">
      <c r="A10" s="34" t="s">
        <v>49</v>
      </c>
      <c r="E10" s="35" t="s">
        <v>2448</v>
      </c>
    </row>
    <row r="11" spans="1:5" ht="12.75">
      <c r="A11" s="36" t="s">
        <v>51</v>
      </c>
      <c r="E11" s="37" t="s">
        <v>2449</v>
      </c>
    </row>
    <row r="12" spans="1:5" ht="12.75">
      <c r="A12" t="s">
        <v>53</v>
      </c>
      <c r="E12" s="35" t="s">
        <v>46</v>
      </c>
    </row>
    <row r="13" spans="1:16" ht="12.75">
      <c r="A13" s="25" t="s">
        <v>44</v>
      </c>
      <c s="29" t="s">
        <v>779</v>
      </c>
      <c s="29" t="s">
        <v>2450</v>
      </c>
      <c s="25" t="s">
        <v>46</v>
      </c>
      <c s="30" t="s">
        <v>2451</v>
      </c>
      <c s="31" t="s">
        <v>164</v>
      </c>
      <c s="32">
        <v>2</v>
      </c>
      <c s="33">
        <v>0</v>
      </c>
      <c s="33">
        <f>ROUND(ROUND(H13,2)*ROUND(G13,3),2)</f>
      </c>
      <c r="O13">
        <f>(I13*21)/100</f>
      </c>
      <c t="s">
        <v>22</v>
      </c>
    </row>
    <row r="14" spans="1:5" ht="12.75">
      <c r="A14" s="34" t="s">
        <v>49</v>
      </c>
      <c r="E14" s="35" t="s">
        <v>46</v>
      </c>
    </row>
    <row r="15" spans="1:5" ht="12.75">
      <c r="A15" s="36" t="s">
        <v>51</v>
      </c>
      <c r="E15" s="37" t="s">
        <v>184</v>
      </c>
    </row>
    <row r="16" spans="1:5" ht="12.75">
      <c r="A16" t="s">
        <v>53</v>
      </c>
      <c r="E16" s="35" t="s">
        <v>46</v>
      </c>
    </row>
    <row r="17" spans="1:16" ht="12.75">
      <c r="A17" s="25" t="s">
        <v>44</v>
      </c>
      <c s="29" t="s">
        <v>784</v>
      </c>
      <c s="29" t="s">
        <v>2452</v>
      </c>
      <c s="25" t="s">
        <v>46</v>
      </c>
      <c s="30" t="s">
        <v>2453</v>
      </c>
      <c s="31" t="s">
        <v>164</v>
      </c>
      <c s="32">
        <v>2</v>
      </c>
      <c s="33">
        <v>0</v>
      </c>
      <c s="33">
        <f>ROUND(ROUND(H17,2)*ROUND(G17,3),2)</f>
      </c>
      <c r="O17">
        <f>(I17*21)/100</f>
      </c>
      <c t="s">
        <v>22</v>
      </c>
    </row>
    <row r="18" spans="1:5" ht="12.75">
      <c r="A18" s="34" t="s">
        <v>49</v>
      </c>
      <c r="E18" s="35" t="s">
        <v>46</v>
      </c>
    </row>
    <row r="19" spans="1:5" ht="12.75">
      <c r="A19" s="36" t="s">
        <v>51</v>
      </c>
      <c r="E19" s="37" t="s">
        <v>184</v>
      </c>
    </row>
    <row r="20" spans="1:5" ht="12.75">
      <c r="A20" t="s">
        <v>53</v>
      </c>
      <c r="E20" s="35" t="s">
        <v>46</v>
      </c>
    </row>
    <row r="21" spans="1:16" ht="12.75">
      <c r="A21" s="25" t="s">
        <v>44</v>
      </c>
      <c s="29" t="s">
        <v>786</v>
      </c>
      <c s="29" t="s">
        <v>2454</v>
      </c>
      <c s="25" t="s">
        <v>46</v>
      </c>
      <c s="30" t="s">
        <v>2455</v>
      </c>
      <c s="31" t="s">
        <v>689</v>
      </c>
      <c s="32">
        <v>6</v>
      </c>
      <c s="33">
        <v>0</v>
      </c>
      <c s="33">
        <f>ROUND(ROUND(H21,2)*ROUND(G21,3),2)</f>
      </c>
      <c r="O21">
        <f>(I21*21)/100</f>
      </c>
      <c t="s">
        <v>22</v>
      </c>
    </row>
    <row r="22" spans="1:5" ht="12.75">
      <c r="A22" s="34" t="s">
        <v>49</v>
      </c>
      <c r="E22" s="35" t="s">
        <v>46</v>
      </c>
    </row>
    <row r="23" spans="1:5" ht="12.75">
      <c r="A23" s="36" t="s">
        <v>51</v>
      </c>
      <c r="E23" s="37" t="s">
        <v>1128</v>
      </c>
    </row>
    <row r="24" spans="1:5" ht="12.75">
      <c r="A24" t="s">
        <v>53</v>
      </c>
      <c r="E24" s="35" t="s">
        <v>46</v>
      </c>
    </row>
    <row r="25" spans="1:16" ht="12.75">
      <c r="A25" s="25" t="s">
        <v>44</v>
      </c>
      <c s="29" t="s">
        <v>793</v>
      </c>
      <c s="29" t="s">
        <v>2456</v>
      </c>
      <c s="25" t="s">
        <v>46</v>
      </c>
      <c s="30" t="s">
        <v>2457</v>
      </c>
      <c s="31" t="s">
        <v>689</v>
      </c>
      <c s="32">
        <v>6</v>
      </c>
      <c s="33">
        <v>0</v>
      </c>
      <c s="33">
        <f>ROUND(ROUND(H25,2)*ROUND(G25,3),2)</f>
      </c>
      <c r="O25">
        <f>(I25*21)/100</f>
      </c>
      <c t="s">
        <v>22</v>
      </c>
    </row>
    <row r="26" spans="1:5" ht="12.75">
      <c r="A26" s="34" t="s">
        <v>49</v>
      </c>
      <c r="E26" s="35" t="s">
        <v>46</v>
      </c>
    </row>
    <row r="27" spans="1:5" ht="12.75">
      <c r="A27" s="36" t="s">
        <v>51</v>
      </c>
      <c r="E27" s="37" t="s">
        <v>1128</v>
      </c>
    </row>
    <row r="28" spans="1:5" ht="12.75">
      <c r="A28" t="s">
        <v>53</v>
      </c>
      <c r="E28" s="35" t="s">
        <v>46</v>
      </c>
    </row>
    <row r="29" spans="1:16" ht="12.75">
      <c r="A29" s="25" t="s">
        <v>44</v>
      </c>
      <c s="29" t="s">
        <v>798</v>
      </c>
      <c s="29" t="s">
        <v>2458</v>
      </c>
      <c s="25" t="s">
        <v>46</v>
      </c>
      <c s="30" t="s">
        <v>2459</v>
      </c>
      <c s="31" t="s">
        <v>2460</v>
      </c>
      <c s="32">
        <v>1</v>
      </c>
      <c s="33">
        <v>0</v>
      </c>
      <c s="33">
        <f>ROUND(ROUND(H29,2)*ROUND(G29,3),2)</f>
      </c>
      <c r="O29">
        <f>(I29*21)/100</f>
      </c>
      <c t="s">
        <v>22</v>
      </c>
    </row>
    <row r="30" spans="1:5" ht="12.75">
      <c r="A30" s="34" t="s">
        <v>49</v>
      </c>
      <c r="E30" s="35" t="s">
        <v>2461</v>
      </c>
    </row>
    <row r="31" spans="1:5" ht="12.75">
      <c r="A31" s="36" t="s">
        <v>51</v>
      </c>
      <c r="E31" s="37" t="s">
        <v>62</v>
      </c>
    </row>
    <row r="32" spans="1:5" ht="12.75">
      <c r="A32" t="s">
        <v>53</v>
      </c>
      <c r="E32" s="35" t="s">
        <v>46</v>
      </c>
    </row>
    <row r="33" spans="1:16" ht="12.75">
      <c r="A33" s="25" t="s">
        <v>44</v>
      </c>
      <c s="29" t="s">
        <v>805</v>
      </c>
      <c s="29" t="s">
        <v>2462</v>
      </c>
      <c s="25" t="s">
        <v>46</v>
      </c>
      <c s="30" t="s">
        <v>2463</v>
      </c>
      <c s="31" t="s">
        <v>2460</v>
      </c>
      <c s="32">
        <v>1</v>
      </c>
      <c s="33">
        <v>0</v>
      </c>
      <c s="33">
        <f>ROUND(ROUND(H33,2)*ROUND(G33,3),2)</f>
      </c>
      <c r="O33">
        <f>(I33*21)/100</f>
      </c>
      <c t="s">
        <v>22</v>
      </c>
    </row>
    <row r="34" spans="1:5" ht="12.75">
      <c r="A34" s="34" t="s">
        <v>49</v>
      </c>
      <c r="E34" s="35" t="s">
        <v>2464</v>
      </c>
    </row>
    <row r="35" spans="1:5" ht="12.75">
      <c r="A35" s="36" t="s">
        <v>51</v>
      </c>
      <c r="E35" s="37" t="s">
        <v>62</v>
      </c>
    </row>
    <row r="36" spans="1:5" ht="12.75">
      <c r="A36" t="s">
        <v>53</v>
      </c>
      <c r="E36" s="35" t="s">
        <v>46</v>
      </c>
    </row>
    <row r="37" spans="1:16" ht="12.75">
      <c r="A37" s="25" t="s">
        <v>44</v>
      </c>
      <c s="29" t="s">
        <v>817</v>
      </c>
      <c s="29" t="s">
        <v>2465</v>
      </c>
      <c s="25" t="s">
        <v>46</v>
      </c>
      <c s="30" t="s">
        <v>2466</v>
      </c>
      <c s="31" t="s">
        <v>2460</v>
      </c>
      <c s="32">
        <v>1</v>
      </c>
      <c s="33">
        <v>0</v>
      </c>
      <c s="33">
        <f>ROUND(ROUND(H37,2)*ROUND(G37,3),2)</f>
      </c>
      <c r="O37">
        <f>(I37*21)/100</f>
      </c>
      <c t="s">
        <v>22</v>
      </c>
    </row>
    <row r="38" spans="1:5" ht="12.75">
      <c r="A38" s="34" t="s">
        <v>49</v>
      </c>
      <c r="E38" s="35" t="s">
        <v>46</v>
      </c>
    </row>
    <row r="39" spans="1:5" ht="12.75">
      <c r="A39" s="36" t="s">
        <v>51</v>
      </c>
      <c r="E39" s="37" t="s">
        <v>62</v>
      </c>
    </row>
    <row r="40" spans="1:5" ht="12.75">
      <c r="A40" t="s">
        <v>53</v>
      </c>
      <c r="E40" s="35" t="s">
        <v>46</v>
      </c>
    </row>
    <row r="41" spans="1:16" ht="12.75">
      <c r="A41" s="25" t="s">
        <v>44</v>
      </c>
      <c s="29" t="s">
        <v>823</v>
      </c>
      <c s="29" t="s">
        <v>2467</v>
      </c>
      <c s="25" t="s">
        <v>46</v>
      </c>
      <c s="30" t="s">
        <v>2468</v>
      </c>
      <c s="31" t="s">
        <v>2460</v>
      </c>
      <c s="32">
        <v>1</v>
      </c>
      <c s="33">
        <v>0</v>
      </c>
      <c s="33">
        <f>ROUND(ROUND(H41,2)*ROUND(G41,3),2)</f>
      </c>
      <c r="O41">
        <f>(I41*21)/100</f>
      </c>
      <c t="s">
        <v>22</v>
      </c>
    </row>
    <row r="42" spans="1:5" ht="12.75">
      <c r="A42" s="34" t="s">
        <v>49</v>
      </c>
      <c r="E42" s="35" t="s">
        <v>46</v>
      </c>
    </row>
    <row r="43" spans="1:5" ht="12.75">
      <c r="A43" s="36" t="s">
        <v>51</v>
      </c>
      <c r="E43" s="37" t="s">
        <v>62</v>
      </c>
    </row>
    <row r="44" spans="1:5" ht="12.75">
      <c r="A44" t="s">
        <v>53</v>
      </c>
      <c r="E44" s="35" t="s">
        <v>46</v>
      </c>
    </row>
    <row r="45" spans="1:16" ht="12.75">
      <c r="A45" s="25" t="s">
        <v>44</v>
      </c>
      <c s="29" t="s">
        <v>829</v>
      </c>
      <c s="29" t="s">
        <v>2469</v>
      </c>
      <c s="25" t="s">
        <v>46</v>
      </c>
      <c s="30" t="s">
        <v>2470</v>
      </c>
      <c s="31" t="s">
        <v>2460</v>
      </c>
      <c s="32">
        <v>1</v>
      </c>
      <c s="33">
        <v>0</v>
      </c>
      <c s="33">
        <f>ROUND(ROUND(H45,2)*ROUND(G45,3),2)</f>
      </c>
      <c r="O45">
        <f>(I45*21)/100</f>
      </c>
      <c t="s">
        <v>22</v>
      </c>
    </row>
    <row r="46" spans="1:5" ht="12.75">
      <c r="A46" s="34" t="s">
        <v>49</v>
      </c>
      <c r="E46" s="35" t="s">
        <v>46</v>
      </c>
    </row>
    <row r="47" spans="1:5" ht="12.75">
      <c r="A47" s="36" t="s">
        <v>51</v>
      </c>
      <c r="E47" s="37" t="s">
        <v>62</v>
      </c>
    </row>
    <row r="48" spans="1:5" ht="12.75">
      <c r="A48" t="s">
        <v>53</v>
      </c>
      <c r="E48" s="35" t="s">
        <v>46</v>
      </c>
    </row>
    <row r="49" spans="1:16" ht="12.75">
      <c r="A49" s="25" t="s">
        <v>44</v>
      </c>
      <c s="29" t="s">
        <v>835</v>
      </c>
      <c s="29" t="s">
        <v>2471</v>
      </c>
      <c s="25" t="s">
        <v>46</v>
      </c>
      <c s="30" t="s">
        <v>2472</v>
      </c>
      <c s="31" t="s">
        <v>2460</v>
      </c>
      <c s="32">
        <v>1</v>
      </c>
      <c s="33">
        <v>0</v>
      </c>
      <c s="33">
        <f>ROUND(ROUND(H49,2)*ROUND(G49,3),2)</f>
      </c>
      <c r="O49">
        <f>(I49*21)/100</f>
      </c>
      <c t="s">
        <v>22</v>
      </c>
    </row>
    <row r="50" spans="1:5" ht="12.75">
      <c r="A50" s="34" t="s">
        <v>49</v>
      </c>
      <c r="E50" s="35" t="s">
        <v>46</v>
      </c>
    </row>
    <row r="51" spans="1:5" ht="12.75">
      <c r="A51" s="36" t="s">
        <v>51</v>
      </c>
      <c r="E51" s="37" t="s">
        <v>62</v>
      </c>
    </row>
    <row r="52" spans="1:5" ht="12.75">
      <c r="A52" t="s">
        <v>53</v>
      </c>
      <c r="E52" s="35" t="s">
        <v>46</v>
      </c>
    </row>
    <row r="53" spans="1:18" ht="12.75" customHeight="1">
      <c r="A53" s="6" t="s">
        <v>42</v>
      </c>
      <c s="6"/>
      <c s="40" t="s">
        <v>28</v>
      </c>
      <c s="6"/>
      <c s="27" t="s">
        <v>198</v>
      </c>
      <c s="6"/>
      <c s="6"/>
      <c s="6"/>
      <c s="41">
        <f>0+Q53</f>
      </c>
      <c r="O53">
        <f>0+R53</f>
      </c>
      <c r="Q53">
        <f>0+I54+I58+I62+I66+I70+I74+I78+I82+I86+I90+I94+I98+I102+I106</f>
      </c>
      <c>
        <f>0+O54+O58+O62+O66+O70+O74+O78+O82+O86+O90+O94+O98+O102+O106</f>
      </c>
    </row>
    <row r="54" spans="1:16" ht="12.75">
      <c r="A54" s="25" t="s">
        <v>44</v>
      </c>
      <c s="29" t="s">
        <v>617</v>
      </c>
      <c s="29" t="s">
        <v>2473</v>
      </c>
      <c s="25" t="s">
        <v>70</v>
      </c>
      <c s="30" t="s">
        <v>2474</v>
      </c>
      <c s="31" t="s">
        <v>2475</v>
      </c>
      <c s="32">
        <v>0.17</v>
      </c>
      <c s="33">
        <v>0</v>
      </c>
      <c s="33">
        <f>ROUND(ROUND(H54,2)*ROUND(G54,3),2)</f>
      </c>
      <c r="O54">
        <f>(I54*21)/100</f>
      </c>
      <c t="s">
        <v>22</v>
      </c>
    </row>
    <row r="55" spans="1:5" ht="12.75">
      <c r="A55" s="34" t="s">
        <v>49</v>
      </c>
      <c r="E55" s="35" t="s">
        <v>46</v>
      </c>
    </row>
    <row r="56" spans="1:5" ht="12.75">
      <c r="A56" s="36" t="s">
        <v>51</v>
      </c>
      <c r="E56" s="37" t="s">
        <v>2476</v>
      </c>
    </row>
    <row r="57" spans="1:5" ht="12.75">
      <c r="A57" t="s">
        <v>53</v>
      </c>
      <c r="E57" s="35" t="s">
        <v>46</v>
      </c>
    </row>
    <row r="58" spans="1:16" ht="12.75">
      <c r="A58" s="25" t="s">
        <v>44</v>
      </c>
      <c s="29" t="s">
        <v>622</v>
      </c>
      <c s="29" t="s">
        <v>2477</v>
      </c>
      <c s="25" t="s">
        <v>70</v>
      </c>
      <c s="30" t="s">
        <v>2478</v>
      </c>
      <c s="31" t="s">
        <v>173</v>
      </c>
      <c s="32">
        <v>30</v>
      </c>
      <c s="33">
        <v>0</v>
      </c>
      <c s="33">
        <f>ROUND(ROUND(H58,2)*ROUND(G58,3),2)</f>
      </c>
      <c r="O58">
        <f>(I58*21)/100</f>
      </c>
      <c t="s">
        <v>22</v>
      </c>
    </row>
    <row r="59" spans="1:5" ht="12.75">
      <c r="A59" s="34" t="s">
        <v>49</v>
      </c>
      <c r="E59" s="35" t="s">
        <v>46</v>
      </c>
    </row>
    <row r="60" spans="1:5" ht="12.75">
      <c r="A60" s="36" t="s">
        <v>51</v>
      </c>
      <c r="E60" s="37" t="s">
        <v>252</v>
      </c>
    </row>
    <row r="61" spans="1:5" ht="12.75">
      <c r="A61" t="s">
        <v>53</v>
      </c>
      <c r="E61" s="35" t="s">
        <v>46</v>
      </c>
    </row>
    <row r="62" spans="1:16" ht="12.75">
      <c r="A62" s="25" t="s">
        <v>44</v>
      </c>
      <c s="29" t="s">
        <v>627</v>
      </c>
      <c s="29" t="s">
        <v>2479</v>
      </c>
      <c s="25" t="s">
        <v>70</v>
      </c>
      <c s="30" t="s">
        <v>2480</v>
      </c>
      <c s="31" t="s">
        <v>256</v>
      </c>
      <c s="32">
        <v>6</v>
      </c>
      <c s="33">
        <v>0</v>
      </c>
      <c s="33">
        <f>ROUND(ROUND(H62,2)*ROUND(G62,3),2)</f>
      </c>
      <c r="O62">
        <f>(I62*21)/100</f>
      </c>
      <c t="s">
        <v>22</v>
      </c>
    </row>
    <row r="63" spans="1:5" ht="12.75">
      <c r="A63" s="34" t="s">
        <v>49</v>
      </c>
      <c r="E63" s="35" t="s">
        <v>46</v>
      </c>
    </row>
    <row r="64" spans="1:5" ht="12.75">
      <c r="A64" s="36" t="s">
        <v>51</v>
      </c>
      <c r="E64" s="37" t="s">
        <v>1128</v>
      </c>
    </row>
    <row r="65" spans="1:5" ht="12.75">
      <c r="A65" t="s">
        <v>53</v>
      </c>
      <c r="E65" s="35" t="s">
        <v>46</v>
      </c>
    </row>
    <row r="66" spans="1:16" ht="12.75">
      <c r="A66" s="25" t="s">
        <v>44</v>
      </c>
      <c s="29" t="s">
        <v>633</v>
      </c>
      <c s="29" t="s">
        <v>2481</v>
      </c>
      <c s="25" t="s">
        <v>70</v>
      </c>
      <c s="30" t="s">
        <v>2482</v>
      </c>
      <c s="31" t="s">
        <v>415</v>
      </c>
      <c s="32">
        <v>150</v>
      </c>
      <c s="33">
        <v>0</v>
      </c>
      <c s="33">
        <f>ROUND(ROUND(H66,2)*ROUND(G66,3),2)</f>
      </c>
      <c r="O66">
        <f>(I66*21)/100</f>
      </c>
      <c t="s">
        <v>22</v>
      </c>
    </row>
    <row r="67" spans="1:5" ht="12.75">
      <c r="A67" s="34" t="s">
        <v>49</v>
      </c>
      <c r="E67" s="35" t="s">
        <v>46</v>
      </c>
    </row>
    <row r="68" spans="1:5" ht="12.75">
      <c r="A68" s="36" t="s">
        <v>51</v>
      </c>
      <c r="E68" s="37" t="s">
        <v>1401</v>
      </c>
    </row>
    <row r="69" spans="1:5" ht="12.75">
      <c r="A69" t="s">
        <v>53</v>
      </c>
      <c r="E69" s="35" t="s">
        <v>46</v>
      </c>
    </row>
    <row r="70" spans="1:16" ht="12.75">
      <c r="A70" s="25" t="s">
        <v>44</v>
      </c>
      <c s="29" t="s">
        <v>639</v>
      </c>
      <c s="29" t="s">
        <v>2483</v>
      </c>
      <c s="25" t="s">
        <v>70</v>
      </c>
      <c s="30" t="s">
        <v>2484</v>
      </c>
      <c s="31" t="s">
        <v>415</v>
      </c>
      <c s="32">
        <v>150</v>
      </c>
      <c s="33">
        <v>0</v>
      </c>
      <c s="33">
        <f>ROUND(ROUND(H70,2)*ROUND(G70,3),2)</f>
      </c>
      <c r="O70">
        <f>(I70*21)/100</f>
      </c>
      <c t="s">
        <v>22</v>
      </c>
    </row>
    <row r="71" spans="1:5" ht="12.75">
      <c r="A71" s="34" t="s">
        <v>49</v>
      </c>
      <c r="E71" s="35" t="s">
        <v>46</v>
      </c>
    </row>
    <row r="72" spans="1:5" ht="12.75">
      <c r="A72" s="36" t="s">
        <v>51</v>
      </c>
      <c r="E72" s="37" t="s">
        <v>1401</v>
      </c>
    </row>
    <row r="73" spans="1:5" ht="12.75">
      <c r="A73" t="s">
        <v>53</v>
      </c>
      <c r="E73" s="35" t="s">
        <v>46</v>
      </c>
    </row>
    <row r="74" spans="1:16" ht="12.75">
      <c r="A74" s="25" t="s">
        <v>44</v>
      </c>
      <c s="29" t="s">
        <v>645</v>
      </c>
      <c s="29" t="s">
        <v>2485</v>
      </c>
      <c s="25" t="s">
        <v>70</v>
      </c>
      <c s="30" t="s">
        <v>2486</v>
      </c>
      <c s="31" t="s">
        <v>415</v>
      </c>
      <c s="32">
        <v>150</v>
      </c>
      <c s="33">
        <v>0</v>
      </c>
      <c s="33">
        <f>ROUND(ROUND(H74,2)*ROUND(G74,3),2)</f>
      </c>
      <c r="O74">
        <f>(I74*21)/100</f>
      </c>
      <c t="s">
        <v>22</v>
      </c>
    </row>
    <row r="75" spans="1:5" ht="12.75">
      <c r="A75" s="34" t="s">
        <v>49</v>
      </c>
      <c r="E75" s="35" t="s">
        <v>46</v>
      </c>
    </row>
    <row r="76" spans="1:5" ht="12.75">
      <c r="A76" s="36" t="s">
        <v>51</v>
      </c>
      <c r="E76" s="37" t="s">
        <v>1401</v>
      </c>
    </row>
    <row r="77" spans="1:5" ht="12.75">
      <c r="A77" t="s">
        <v>53</v>
      </c>
      <c r="E77" s="35" t="s">
        <v>46</v>
      </c>
    </row>
    <row r="78" spans="1:16" ht="12.75">
      <c r="A78" s="25" t="s">
        <v>44</v>
      </c>
      <c s="29" t="s">
        <v>648</v>
      </c>
      <c s="29" t="s">
        <v>2487</v>
      </c>
      <c s="25" t="s">
        <v>70</v>
      </c>
      <c s="30" t="s">
        <v>2488</v>
      </c>
      <c s="31" t="s">
        <v>415</v>
      </c>
      <c s="32">
        <v>150</v>
      </c>
      <c s="33">
        <v>0</v>
      </c>
      <c s="33">
        <f>ROUND(ROUND(H78,2)*ROUND(G78,3),2)</f>
      </c>
      <c r="O78">
        <f>(I78*21)/100</f>
      </c>
      <c t="s">
        <v>22</v>
      </c>
    </row>
    <row r="79" spans="1:5" ht="12.75">
      <c r="A79" s="34" t="s">
        <v>49</v>
      </c>
      <c r="E79" s="35" t="s">
        <v>46</v>
      </c>
    </row>
    <row r="80" spans="1:5" ht="12.75">
      <c r="A80" s="36" t="s">
        <v>51</v>
      </c>
      <c r="E80" s="37" t="s">
        <v>1401</v>
      </c>
    </row>
    <row r="81" spans="1:5" ht="12.75">
      <c r="A81" t="s">
        <v>53</v>
      </c>
      <c r="E81" s="35" t="s">
        <v>46</v>
      </c>
    </row>
    <row r="82" spans="1:16" ht="12.75">
      <c r="A82" s="25" t="s">
        <v>44</v>
      </c>
      <c s="29" t="s">
        <v>653</v>
      </c>
      <c s="29" t="s">
        <v>2489</v>
      </c>
      <c s="25" t="s">
        <v>70</v>
      </c>
      <c s="30" t="s">
        <v>2490</v>
      </c>
      <c s="31" t="s">
        <v>256</v>
      </c>
      <c s="32">
        <v>31.5</v>
      </c>
      <c s="33">
        <v>0</v>
      </c>
      <c s="33">
        <f>ROUND(ROUND(H82,2)*ROUND(G82,3),2)</f>
      </c>
      <c r="O82">
        <f>(I82*21)/100</f>
      </c>
      <c t="s">
        <v>22</v>
      </c>
    </row>
    <row r="83" spans="1:5" ht="12.75">
      <c r="A83" s="34" t="s">
        <v>49</v>
      </c>
      <c r="E83" s="35" t="s">
        <v>46</v>
      </c>
    </row>
    <row r="84" spans="1:5" ht="12.75">
      <c r="A84" s="36" t="s">
        <v>51</v>
      </c>
      <c r="E84" s="37" t="s">
        <v>2491</v>
      </c>
    </row>
    <row r="85" spans="1:5" ht="12.75">
      <c r="A85" t="s">
        <v>53</v>
      </c>
      <c r="E85" s="35" t="s">
        <v>46</v>
      </c>
    </row>
    <row r="86" spans="1:16" ht="12.75">
      <c r="A86" s="25" t="s">
        <v>44</v>
      </c>
      <c s="29" t="s">
        <v>659</v>
      </c>
      <c s="29" t="s">
        <v>2492</v>
      </c>
      <c s="25" t="s">
        <v>70</v>
      </c>
      <c s="30" t="s">
        <v>2493</v>
      </c>
      <c s="31" t="s">
        <v>173</v>
      </c>
      <c s="32">
        <v>30</v>
      </c>
      <c s="33">
        <v>0</v>
      </c>
      <c s="33">
        <f>ROUND(ROUND(H86,2)*ROUND(G86,3),2)</f>
      </c>
      <c r="O86">
        <f>(I86*21)/100</f>
      </c>
      <c t="s">
        <v>22</v>
      </c>
    </row>
    <row r="87" spans="1:5" ht="12.75">
      <c r="A87" s="34" t="s">
        <v>49</v>
      </c>
      <c r="E87" s="35" t="s">
        <v>46</v>
      </c>
    </row>
    <row r="88" spans="1:5" ht="12.75">
      <c r="A88" s="36" t="s">
        <v>51</v>
      </c>
      <c r="E88" s="37" t="s">
        <v>252</v>
      </c>
    </row>
    <row r="89" spans="1:5" ht="12.75">
      <c r="A89" t="s">
        <v>53</v>
      </c>
      <c r="E89" s="35" t="s">
        <v>46</v>
      </c>
    </row>
    <row r="90" spans="1:16" ht="12.75">
      <c r="A90" s="25" t="s">
        <v>44</v>
      </c>
      <c s="29" t="s">
        <v>664</v>
      </c>
      <c s="29" t="s">
        <v>2494</v>
      </c>
      <c s="25" t="s">
        <v>70</v>
      </c>
      <c s="30" t="s">
        <v>2495</v>
      </c>
      <c s="31" t="s">
        <v>173</v>
      </c>
      <c s="32">
        <v>75</v>
      </c>
      <c s="33">
        <v>0</v>
      </c>
      <c s="33">
        <f>ROUND(ROUND(H90,2)*ROUND(G90,3),2)</f>
      </c>
      <c r="O90">
        <f>(I90*21)/100</f>
      </c>
      <c t="s">
        <v>22</v>
      </c>
    </row>
    <row r="91" spans="1:5" ht="12.75">
      <c r="A91" s="34" t="s">
        <v>49</v>
      </c>
      <c r="E91" s="35" t="s">
        <v>46</v>
      </c>
    </row>
    <row r="92" spans="1:5" ht="12.75">
      <c r="A92" s="36" t="s">
        <v>51</v>
      </c>
      <c r="E92" s="37" t="s">
        <v>2496</v>
      </c>
    </row>
    <row r="93" spans="1:5" ht="12.75">
      <c r="A93" t="s">
        <v>53</v>
      </c>
      <c r="E93" s="35" t="s">
        <v>46</v>
      </c>
    </row>
    <row r="94" spans="1:16" ht="12.75">
      <c r="A94" s="25" t="s">
        <v>44</v>
      </c>
      <c s="29" t="s">
        <v>670</v>
      </c>
      <c s="29" t="s">
        <v>2497</v>
      </c>
      <c s="25" t="s">
        <v>70</v>
      </c>
      <c s="30" t="s">
        <v>2498</v>
      </c>
      <c s="31" t="s">
        <v>415</v>
      </c>
      <c s="32">
        <v>170</v>
      </c>
      <c s="33">
        <v>0</v>
      </c>
      <c s="33">
        <f>ROUND(ROUND(H94,2)*ROUND(G94,3),2)</f>
      </c>
      <c r="O94">
        <f>(I94*21)/100</f>
      </c>
      <c t="s">
        <v>22</v>
      </c>
    </row>
    <row r="95" spans="1:5" ht="12.75">
      <c r="A95" s="34" t="s">
        <v>49</v>
      </c>
      <c r="E95" s="35" t="s">
        <v>46</v>
      </c>
    </row>
    <row r="96" spans="1:5" ht="12.75">
      <c r="A96" s="36" t="s">
        <v>51</v>
      </c>
      <c r="E96" s="37" t="s">
        <v>2499</v>
      </c>
    </row>
    <row r="97" spans="1:5" ht="12.75">
      <c r="A97" t="s">
        <v>53</v>
      </c>
      <c r="E97" s="35" t="s">
        <v>46</v>
      </c>
    </row>
    <row r="98" spans="1:16" ht="12.75">
      <c r="A98" s="25" t="s">
        <v>44</v>
      </c>
      <c s="29" t="s">
        <v>856</v>
      </c>
      <c s="29" t="s">
        <v>2500</v>
      </c>
      <c s="25" t="s">
        <v>46</v>
      </c>
      <c s="30" t="s">
        <v>2501</v>
      </c>
      <c s="31" t="s">
        <v>689</v>
      </c>
      <c s="32">
        <v>6</v>
      </c>
      <c s="33">
        <v>0</v>
      </c>
      <c s="33">
        <f>ROUND(ROUND(H98,2)*ROUND(G98,3),2)</f>
      </c>
      <c r="O98">
        <f>(I98*21)/100</f>
      </c>
      <c t="s">
        <v>22</v>
      </c>
    </row>
    <row r="99" spans="1:5" ht="12.75">
      <c r="A99" s="34" t="s">
        <v>49</v>
      </c>
      <c r="E99" s="35" t="s">
        <v>46</v>
      </c>
    </row>
    <row r="100" spans="1:5" ht="12.75">
      <c r="A100" s="36" t="s">
        <v>51</v>
      </c>
      <c r="E100" s="37" t="s">
        <v>1128</v>
      </c>
    </row>
    <row r="101" spans="1:5" ht="12.75">
      <c r="A101" t="s">
        <v>53</v>
      </c>
      <c r="E101" s="35" t="s">
        <v>46</v>
      </c>
    </row>
    <row r="102" spans="1:16" ht="12.75">
      <c r="A102" s="25" t="s">
        <v>44</v>
      </c>
      <c s="29" t="s">
        <v>862</v>
      </c>
      <c s="29" t="s">
        <v>2502</v>
      </c>
      <c s="25" t="s">
        <v>46</v>
      </c>
      <c s="30" t="s">
        <v>2503</v>
      </c>
      <c s="31" t="s">
        <v>256</v>
      </c>
      <c s="32">
        <v>10.5</v>
      </c>
      <c s="33">
        <v>0</v>
      </c>
      <c s="33">
        <f>ROUND(ROUND(H102,2)*ROUND(G102,3),2)</f>
      </c>
      <c r="O102">
        <f>(I102*21)/100</f>
      </c>
      <c t="s">
        <v>22</v>
      </c>
    </row>
    <row r="103" spans="1:5" ht="12.75">
      <c r="A103" s="34" t="s">
        <v>49</v>
      </c>
      <c r="E103" s="35" t="s">
        <v>46</v>
      </c>
    </row>
    <row r="104" spans="1:5" ht="12.75">
      <c r="A104" s="36" t="s">
        <v>51</v>
      </c>
      <c r="E104" s="37" t="s">
        <v>2504</v>
      </c>
    </row>
    <row r="105" spans="1:5" ht="12.75">
      <c r="A105" t="s">
        <v>53</v>
      </c>
      <c r="E105" s="35" t="s">
        <v>46</v>
      </c>
    </row>
    <row r="106" spans="1:16" ht="12.75">
      <c r="A106" s="25" t="s">
        <v>44</v>
      </c>
      <c s="29" t="s">
        <v>868</v>
      </c>
      <c s="29" t="s">
        <v>2505</v>
      </c>
      <c s="25" t="s">
        <v>46</v>
      </c>
      <c s="30" t="s">
        <v>2506</v>
      </c>
      <c s="31" t="s">
        <v>256</v>
      </c>
      <c s="32">
        <v>10.5</v>
      </c>
      <c s="33">
        <v>0</v>
      </c>
      <c s="33">
        <f>ROUND(ROUND(H106,2)*ROUND(G106,3),2)</f>
      </c>
      <c r="O106">
        <f>(I106*21)/100</f>
      </c>
      <c t="s">
        <v>22</v>
      </c>
    </row>
    <row r="107" spans="1:5" ht="12.75">
      <c r="A107" s="34" t="s">
        <v>49</v>
      </c>
      <c r="E107" s="35" t="s">
        <v>46</v>
      </c>
    </row>
    <row r="108" spans="1:5" ht="12.75">
      <c r="A108" s="36" t="s">
        <v>51</v>
      </c>
      <c r="E108" s="37" t="s">
        <v>2504</v>
      </c>
    </row>
    <row r="109" spans="1:5" ht="12.75">
      <c r="A109" t="s">
        <v>53</v>
      </c>
      <c r="E109" s="35" t="s">
        <v>46</v>
      </c>
    </row>
    <row r="110" spans="1:18" ht="12.75" customHeight="1">
      <c r="A110" s="6" t="s">
        <v>42</v>
      </c>
      <c s="6"/>
      <c s="40" t="s">
        <v>2507</v>
      </c>
      <c s="6"/>
      <c s="27" t="s">
        <v>2508</v>
      </c>
      <c s="6"/>
      <c s="6"/>
      <c s="6"/>
      <c s="41">
        <f>0+Q110</f>
      </c>
      <c r="O110">
        <f>0+R110</f>
      </c>
      <c r="Q110">
        <f>0+I111+I115+I119+I123+I127+I131</f>
      </c>
      <c>
        <f>0+O111+O115+O119+O123+O127+O131</f>
      </c>
    </row>
    <row r="111" spans="1:16" ht="12.75">
      <c r="A111" s="25" t="s">
        <v>44</v>
      </c>
      <c s="29" t="s">
        <v>673</v>
      </c>
      <c s="29" t="s">
        <v>2509</v>
      </c>
      <c s="25" t="s">
        <v>70</v>
      </c>
      <c s="30" t="s">
        <v>2510</v>
      </c>
      <c s="31" t="s">
        <v>256</v>
      </c>
      <c s="32">
        <v>10.5</v>
      </c>
      <c s="33">
        <v>0</v>
      </c>
      <c s="33">
        <f>ROUND(ROUND(H111,2)*ROUND(G111,3),2)</f>
      </c>
      <c r="O111">
        <f>(I111*21)/100</f>
      </c>
      <c t="s">
        <v>22</v>
      </c>
    </row>
    <row r="112" spans="1:5" ht="12.75">
      <c r="A112" s="34" t="s">
        <v>49</v>
      </c>
      <c r="E112" s="35" t="s">
        <v>46</v>
      </c>
    </row>
    <row r="113" spans="1:5" ht="12.75">
      <c r="A113" s="36" t="s">
        <v>51</v>
      </c>
      <c r="E113" s="37" t="s">
        <v>2504</v>
      </c>
    </row>
    <row r="114" spans="1:5" ht="12.75">
      <c r="A114" t="s">
        <v>53</v>
      </c>
      <c r="E114" s="35" t="s">
        <v>46</v>
      </c>
    </row>
    <row r="115" spans="1:16" ht="12.75">
      <c r="A115" s="25" t="s">
        <v>44</v>
      </c>
      <c s="29" t="s">
        <v>679</v>
      </c>
      <c s="29" t="s">
        <v>2511</v>
      </c>
      <c s="25" t="s">
        <v>70</v>
      </c>
      <c s="30" t="s">
        <v>2512</v>
      </c>
      <c s="31" t="s">
        <v>256</v>
      </c>
      <c s="32">
        <v>4</v>
      </c>
      <c s="33">
        <v>0</v>
      </c>
      <c s="33">
        <f>ROUND(ROUND(H115,2)*ROUND(G115,3),2)</f>
      </c>
      <c r="O115">
        <f>(I115*21)/100</f>
      </c>
      <c t="s">
        <v>22</v>
      </c>
    </row>
    <row r="116" spans="1:5" ht="12.75">
      <c r="A116" s="34" t="s">
        <v>49</v>
      </c>
      <c r="E116" s="35" t="s">
        <v>46</v>
      </c>
    </row>
    <row r="117" spans="1:5" ht="12.75">
      <c r="A117" s="36" t="s">
        <v>51</v>
      </c>
      <c r="E117" s="37" t="s">
        <v>1027</v>
      </c>
    </row>
    <row r="118" spans="1:5" ht="12.75">
      <c r="A118" t="s">
        <v>53</v>
      </c>
      <c r="E118" s="35" t="s">
        <v>46</v>
      </c>
    </row>
    <row r="119" spans="1:16" ht="12.75">
      <c r="A119" s="25" t="s">
        <v>44</v>
      </c>
      <c s="29" t="s">
        <v>686</v>
      </c>
      <c s="29" t="s">
        <v>2513</v>
      </c>
      <c s="25" t="s">
        <v>70</v>
      </c>
      <c s="30" t="s">
        <v>2514</v>
      </c>
      <c s="31" t="s">
        <v>415</v>
      </c>
      <c s="32">
        <v>80</v>
      </c>
      <c s="33">
        <v>0</v>
      </c>
      <c s="33">
        <f>ROUND(ROUND(H119,2)*ROUND(G119,3),2)</f>
      </c>
      <c r="O119">
        <f>(I119*21)/100</f>
      </c>
      <c t="s">
        <v>22</v>
      </c>
    </row>
    <row r="120" spans="1:5" ht="12.75">
      <c r="A120" s="34" t="s">
        <v>49</v>
      </c>
      <c r="E120" s="35" t="s">
        <v>46</v>
      </c>
    </row>
    <row r="121" spans="1:5" ht="12.75">
      <c r="A121" s="36" t="s">
        <v>51</v>
      </c>
      <c r="E121" s="37" t="s">
        <v>565</v>
      </c>
    </row>
    <row r="122" spans="1:5" ht="12.75">
      <c r="A122" t="s">
        <v>53</v>
      </c>
      <c r="E122" s="35" t="s">
        <v>46</v>
      </c>
    </row>
    <row r="123" spans="1:16" ht="12.75">
      <c r="A123" s="25" t="s">
        <v>44</v>
      </c>
      <c s="29" t="s">
        <v>693</v>
      </c>
      <c s="29" t="s">
        <v>2515</v>
      </c>
      <c s="25" t="s">
        <v>70</v>
      </c>
      <c s="30" t="s">
        <v>2516</v>
      </c>
      <c s="31" t="s">
        <v>415</v>
      </c>
      <c s="32">
        <v>150</v>
      </c>
      <c s="33">
        <v>0</v>
      </c>
      <c s="33">
        <f>ROUND(ROUND(H123,2)*ROUND(G123,3),2)</f>
      </c>
      <c r="O123">
        <f>(I123*21)/100</f>
      </c>
      <c t="s">
        <v>22</v>
      </c>
    </row>
    <row r="124" spans="1:5" ht="12.75">
      <c r="A124" s="34" t="s">
        <v>49</v>
      </c>
      <c r="E124" s="35" t="s">
        <v>46</v>
      </c>
    </row>
    <row r="125" spans="1:5" ht="12.75">
      <c r="A125" s="36" t="s">
        <v>51</v>
      </c>
      <c r="E125" s="37" t="s">
        <v>1401</v>
      </c>
    </row>
    <row r="126" spans="1:5" ht="12.75">
      <c r="A126" t="s">
        <v>53</v>
      </c>
      <c r="E126" s="35" t="s">
        <v>46</v>
      </c>
    </row>
    <row r="127" spans="1:16" ht="12.75">
      <c r="A127" s="25" t="s">
        <v>44</v>
      </c>
      <c s="29" t="s">
        <v>699</v>
      </c>
      <c s="29" t="s">
        <v>2517</v>
      </c>
      <c s="25" t="s">
        <v>70</v>
      </c>
      <c s="30" t="s">
        <v>2518</v>
      </c>
      <c s="31" t="s">
        <v>689</v>
      </c>
      <c s="32">
        <v>6</v>
      </c>
      <c s="33">
        <v>0</v>
      </c>
      <c s="33">
        <f>ROUND(ROUND(H127,2)*ROUND(G127,3),2)</f>
      </c>
      <c r="O127">
        <f>(I127*21)/100</f>
      </c>
      <c t="s">
        <v>22</v>
      </c>
    </row>
    <row r="128" spans="1:5" ht="12.75">
      <c r="A128" s="34" t="s">
        <v>49</v>
      </c>
      <c r="E128" s="35" t="s">
        <v>46</v>
      </c>
    </row>
    <row r="129" spans="1:5" ht="12.75">
      <c r="A129" s="36" t="s">
        <v>51</v>
      </c>
      <c r="E129" s="37" t="s">
        <v>1128</v>
      </c>
    </row>
    <row r="130" spans="1:5" ht="12.75">
      <c r="A130" t="s">
        <v>53</v>
      </c>
      <c r="E130" s="35" t="s">
        <v>46</v>
      </c>
    </row>
    <row r="131" spans="1:16" ht="12.75">
      <c r="A131" s="25" t="s">
        <v>44</v>
      </c>
      <c s="29" t="s">
        <v>705</v>
      </c>
      <c s="29" t="s">
        <v>2519</v>
      </c>
      <c s="25" t="s">
        <v>70</v>
      </c>
      <c s="30" t="s">
        <v>2520</v>
      </c>
      <c s="31" t="s">
        <v>415</v>
      </c>
      <c s="32">
        <v>150</v>
      </c>
      <c s="33">
        <v>0</v>
      </c>
      <c s="33">
        <f>ROUND(ROUND(H131,2)*ROUND(G131,3),2)</f>
      </c>
      <c r="O131">
        <f>(I131*21)/100</f>
      </c>
      <c t="s">
        <v>22</v>
      </c>
    </row>
    <row r="132" spans="1:5" ht="12.75">
      <c r="A132" s="34" t="s">
        <v>49</v>
      </c>
      <c r="E132" s="35" t="s">
        <v>46</v>
      </c>
    </row>
    <row r="133" spans="1:5" ht="12.75">
      <c r="A133" s="36" t="s">
        <v>51</v>
      </c>
      <c r="E133" s="37" t="s">
        <v>1401</v>
      </c>
    </row>
    <row r="134" spans="1:5" ht="12.75">
      <c r="A134" t="s">
        <v>53</v>
      </c>
      <c r="E134" s="35" t="s">
        <v>46</v>
      </c>
    </row>
    <row r="135" spans="1:18" ht="12.75" customHeight="1">
      <c r="A135" s="6" t="s">
        <v>42</v>
      </c>
      <c s="6"/>
      <c s="40" t="s">
        <v>811</v>
      </c>
      <c s="6"/>
      <c s="27" t="s">
        <v>2521</v>
      </c>
      <c s="6"/>
      <c s="6"/>
      <c s="6"/>
      <c s="41">
        <f>0+Q135</f>
      </c>
      <c r="O135">
        <f>0+R135</f>
      </c>
      <c r="Q135">
        <f>0+I136+I140+I144+I148+I152+I156+I160+I164+I168+I172+I176+I180+I184+I188+I192+I196+I200+I204+I208+I212+I216</f>
      </c>
      <c>
        <f>0+O136+O140+O144+O148+O152+O156+O160+O164+O168+O172+O176+O180+O184+O188+O192+O196+O200+O204+O208+O212+O216</f>
      </c>
    </row>
    <row r="136" spans="1:16" ht="12.75">
      <c r="A136" s="25" t="s">
        <v>44</v>
      </c>
      <c s="29" t="s">
        <v>77</v>
      </c>
      <c s="29" t="s">
        <v>2522</v>
      </c>
      <c s="25" t="s">
        <v>70</v>
      </c>
      <c s="30" t="s">
        <v>2523</v>
      </c>
      <c s="31" t="s">
        <v>689</v>
      </c>
      <c s="32">
        <v>6</v>
      </c>
      <c s="33">
        <v>0</v>
      </c>
      <c s="33">
        <f>ROUND(ROUND(H136,2)*ROUND(G136,3),2)</f>
      </c>
      <c r="O136">
        <f>(I136*21)/100</f>
      </c>
      <c t="s">
        <v>22</v>
      </c>
    </row>
    <row r="137" spans="1:5" ht="12.75">
      <c r="A137" s="34" t="s">
        <v>49</v>
      </c>
      <c r="E137" s="35" t="s">
        <v>46</v>
      </c>
    </row>
    <row r="138" spans="1:5" ht="12.75">
      <c r="A138" s="36" t="s">
        <v>51</v>
      </c>
      <c r="E138" s="37" t="s">
        <v>1128</v>
      </c>
    </row>
    <row r="139" spans="1:5" ht="12.75">
      <c r="A139" t="s">
        <v>53</v>
      </c>
      <c r="E139" s="35" t="s">
        <v>46</v>
      </c>
    </row>
    <row r="140" spans="1:16" ht="12.75">
      <c r="A140" s="25" t="s">
        <v>44</v>
      </c>
      <c s="29" t="s">
        <v>39</v>
      </c>
      <c s="29" t="s">
        <v>2524</v>
      </c>
      <c s="25" t="s">
        <v>70</v>
      </c>
      <c s="30" t="s">
        <v>2525</v>
      </c>
      <c s="31" t="s">
        <v>689</v>
      </c>
      <c s="32">
        <v>14</v>
      </c>
      <c s="33">
        <v>0</v>
      </c>
      <c s="33">
        <f>ROUND(ROUND(H140,2)*ROUND(G140,3),2)</f>
      </c>
      <c r="O140">
        <f>(I140*21)/100</f>
      </c>
      <c t="s">
        <v>22</v>
      </c>
    </row>
    <row r="141" spans="1:5" ht="12.75">
      <c r="A141" s="34" t="s">
        <v>49</v>
      </c>
      <c r="E141" s="35" t="s">
        <v>46</v>
      </c>
    </row>
    <row r="142" spans="1:5" ht="12.75">
      <c r="A142" s="36" t="s">
        <v>51</v>
      </c>
      <c r="E142" s="37" t="s">
        <v>1254</v>
      </c>
    </row>
    <row r="143" spans="1:5" ht="12.75">
      <c r="A143" t="s">
        <v>53</v>
      </c>
      <c r="E143" s="35" t="s">
        <v>46</v>
      </c>
    </row>
    <row r="144" spans="1:16" ht="12.75">
      <c r="A144" s="25" t="s">
        <v>44</v>
      </c>
      <c s="29" t="s">
        <v>41</v>
      </c>
      <c s="29" t="s">
        <v>2526</v>
      </c>
      <c s="25" t="s">
        <v>70</v>
      </c>
      <c s="30" t="s">
        <v>2527</v>
      </c>
      <c s="31" t="s">
        <v>689</v>
      </c>
      <c s="32">
        <v>6</v>
      </c>
      <c s="33">
        <v>0</v>
      </c>
      <c s="33">
        <f>ROUND(ROUND(H144,2)*ROUND(G144,3),2)</f>
      </c>
      <c r="O144">
        <f>(I144*21)/100</f>
      </c>
      <c t="s">
        <v>22</v>
      </c>
    </row>
    <row r="145" spans="1:5" ht="12.75">
      <c r="A145" s="34" t="s">
        <v>49</v>
      </c>
      <c r="E145" s="35" t="s">
        <v>46</v>
      </c>
    </row>
    <row r="146" spans="1:5" ht="12.75">
      <c r="A146" s="36" t="s">
        <v>51</v>
      </c>
      <c r="E146" s="37" t="s">
        <v>1128</v>
      </c>
    </row>
    <row r="147" spans="1:5" ht="12.75">
      <c r="A147" t="s">
        <v>53</v>
      </c>
      <c r="E147" s="35" t="s">
        <v>46</v>
      </c>
    </row>
    <row r="148" spans="1:16" ht="12.75">
      <c r="A148" s="25" t="s">
        <v>44</v>
      </c>
      <c s="29" t="s">
        <v>88</v>
      </c>
      <c s="29" t="s">
        <v>2528</v>
      </c>
      <c s="25" t="s">
        <v>70</v>
      </c>
      <c s="30" t="s">
        <v>2529</v>
      </c>
      <c s="31" t="s">
        <v>689</v>
      </c>
      <c s="32">
        <v>4</v>
      </c>
      <c s="33">
        <v>0</v>
      </c>
      <c s="33">
        <f>ROUND(ROUND(H148,2)*ROUND(G148,3),2)</f>
      </c>
      <c r="O148">
        <f>(I148*21)/100</f>
      </c>
      <c t="s">
        <v>22</v>
      </c>
    </row>
    <row r="149" spans="1:5" ht="12.75">
      <c r="A149" s="34" t="s">
        <v>49</v>
      </c>
      <c r="E149" s="35" t="s">
        <v>46</v>
      </c>
    </row>
    <row r="150" spans="1:5" ht="12.75">
      <c r="A150" s="36" t="s">
        <v>51</v>
      </c>
      <c r="E150" s="37" t="s">
        <v>1027</v>
      </c>
    </row>
    <row r="151" spans="1:5" ht="12.75">
      <c r="A151" t="s">
        <v>53</v>
      </c>
      <c r="E151" s="35" t="s">
        <v>46</v>
      </c>
    </row>
    <row r="152" spans="1:16" ht="12.75">
      <c r="A152" s="25" t="s">
        <v>44</v>
      </c>
      <c s="29" t="s">
        <v>92</v>
      </c>
      <c s="29" t="s">
        <v>2530</v>
      </c>
      <c s="25" t="s">
        <v>70</v>
      </c>
      <c s="30" t="s">
        <v>2531</v>
      </c>
      <c s="31" t="s">
        <v>689</v>
      </c>
      <c s="32">
        <v>2</v>
      </c>
      <c s="33">
        <v>0</v>
      </c>
      <c s="33">
        <f>ROUND(ROUND(H152,2)*ROUND(G152,3),2)</f>
      </c>
      <c r="O152">
        <f>(I152*21)/100</f>
      </c>
      <c t="s">
        <v>22</v>
      </c>
    </row>
    <row r="153" spans="1:5" ht="12.75">
      <c r="A153" s="34" t="s">
        <v>49</v>
      </c>
      <c r="E153" s="35" t="s">
        <v>46</v>
      </c>
    </row>
    <row r="154" spans="1:5" ht="12.75">
      <c r="A154" s="36" t="s">
        <v>51</v>
      </c>
      <c r="E154" s="37" t="s">
        <v>184</v>
      </c>
    </row>
    <row r="155" spans="1:5" ht="12.75">
      <c r="A155" t="s">
        <v>53</v>
      </c>
      <c r="E155" s="35" t="s">
        <v>46</v>
      </c>
    </row>
    <row r="156" spans="1:16" ht="12.75">
      <c r="A156" s="25" t="s">
        <v>44</v>
      </c>
      <c s="29" t="s">
        <v>97</v>
      </c>
      <c s="29" t="s">
        <v>2532</v>
      </c>
      <c s="25" t="s">
        <v>70</v>
      </c>
      <c s="30" t="s">
        <v>2533</v>
      </c>
      <c s="31" t="s">
        <v>689</v>
      </c>
      <c s="32">
        <v>2</v>
      </c>
      <c s="33">
        <v>0</v>
      </c>
      <c s="33">
        <f>ROUND(ROUND(H156,2)*ROUND(G156,3),2)</f>
      </c>
      <c r="O156">
        <f>(I156*21)/100</f>
      </c>
      <c t="s">
        <v>22</v>
      </c>
    </row>
    <row r="157" spans="1:5" ht="12.75">
      <c r="A157" s="34" t="s">
        <v>49</v>
      </c>
      <c r="E157" s="35" t="s">
        <v>46</v>
      </c>
    </row>
    <row r="158" spans="1:5" ht="12.75">
      <c r="A158" s="36" t="s">
        <v>51</v>
      </c>
      <c r="E158" s="37" t="s">
        <v>184</v>
      </c>
    </row>
    <row r="159" spans="1:5" ht="12.75">
      <c r="A159" t="s">
        <v>53</v>
      </c>
      <c r="E159" s="35" t="s">
        <v>46</v>
      </c>
    </row>
    <row r="160" spans="1:16" ht="12.75">
      <c r="A160" s="25" t="s">
        <v>44</v>
      </c>
      <c s="29" t="s">
        <v>102</v>
      </c>
      <c s="29" t="s">
        <v>2534</v>
      </c>
      <c s="25" t="s">
        <v>70</v>
      </c>
      <c s="30" t="s">
        <v>2535</v>
      </c>
      <c s="31" t="s">
        <v>689</v>
      </c>
      <c s="32">
        <v>4</v>
      </c>
      <c s="33">
        <v>0</v>
      </c>
      <c s="33">
        <f>ROUND(ROUND(H160,2)*ROUND(G160,3),2)</f>
      </c>
      <c r="O160">
        <f>(I160*21)/100</f>
      </c>
      <c t="s">
        <v>22</v>
      </c>
    </row>
    <row r="161" spans="1:5" ht="12.75">
      <c r="A161" s="34" t="s">
        <v>49</v>
      </c>
      <c r="E161" s="35" t="s">
        <v>46</v>
      </c>
    </row>
    <row r="162" spans="1:5" ht="12.75">
      <c r="A162" s="36" t="s">
        <v>51</v>
      </c>
      <c r="E162" s="37" t="s">
        <v>1027</v>
      </c>
    </row>
    <row r="163" spans="1:5" ht="12.75">
      <c r="A163" t="s">
        <v>53</v>
      </c>
      <c r="E163" s="35" t="s">
        <v>46</v>
      </c>
    </row>
    <row r="164" spans="1:16" ht="12.75">
      <c r="A164" s="25" t="s">
        <v>44</v>
      </c>
      <c s="29" t="s">
        <v>107</v>
      </c>
      <c s="29" t="s">
        <v>2536</v>
      </c>
      <c s="25" t="s">
        <v>70</v>
      </c>
      <c s="30" t="s">
        <v>2537</v>
      </c>
      <c s="31" t="s">
        <v>689</v>
      </c>
      <c s="32">
        <v>6</v>
      </c>
      <c s="33">
        <v>0</v>
      </c>
      <c s="33">
        <f>ROUND(ROUND(H164,2)*ROUND(G164,3),2)</f>
      </c>
      <c r="O164">
        <f>(I164*21)/100</f>
      </c>
      <c t="s">
        <v>22</v>
      </c>
    </row>
    <row r="165" spans="1:5" ht="12.75">
      <c r="A165" s="34" t="s">
        <v>49</v>
      </c>
      <c r="E165" s="35" t="s">
        <v>46</v>
      </c>
    </row>
    <row r="166" spans="1:5" ht="12.75">
      <c r="A166" s="36" t="s">
        <v>51</v>
      </c>
      <c r="E166" s="37" t="s">
        <v>1128</v>
      </c>
    </row>
    <row r="167" spans="1:5" ht="12.75">
      <c r="A167" t="s">
        <v>53</v>
      </c>
      <c r="E167" s="35" t="s">
        <v>46</v>
      </c>
    </row>
    <row r="168" spans="1:16" ht="12.75">
      <c r="A168" s="25" t="s">
        <v>44</v>
      </c>
      <c s="29" t="s">
        <v>112</v>
      </c>
      <c s="29" t="s">
        <v>2538</v>
      </c>
      <c s="25" t="s">
        <v>83</v>
      </c>
      <c s="30" t="s">
        <v>2539</v>
      </c>
      <c s="31" t="s">
        <v>415</v>
      </c>
      <c s="32">
        <v>20</v>
      </c>
      <c s="33">
        <v>0</v>
      </c>
      <c s="33">
        <f>ROUND(ROUND(H168,2)*ROUND(G168,3),2)</f>
      </c>
      <c r="O168">
        <f>(I168*21)/100</f>
      </c>
      <c t="s">
        <v>22</v>
      </c>
    </row>
    <row r="169" spans="1:5" ht="12.75">
      <c r="A169" s="34" t="s">
        <v>49</v>
      </c>
      <c r="E169" s="35" t="s">
        <v>46</v>
      </c>
    </row>
    <row r="170" spans="1:5" ht="12.75">
      <c r="A170" s="36" t="s">
        <v>51</v>
      </c>
      <c r="E170" s="37" t="s">
        <v>2540</v>
      </c>
    </row>
    <row r="171" spans="1:5" ht="12.75">
      <c r="A171" t="s">
        <v>53</v>
      </c>
      <c r="E171" s="35" t="s">
        <v>46</v>
      </c>
    </row>
    <row r="172" spans="1:16" ht="12.75">
      <c r="A172" s="25" t="s">
        <v>44</v>
      </c>
      <c s="29" t="s">
        <v>116</v>
      </c>
      <c s="29" t="s">
        <v>2538</v>
      </c>
      <c s="25" t="s">
        <v>86</v>
      </c>
      <c s="30" t="s">
        <v>2541</v>
      </c>
      <c s="31" t="s">
        <v>415</v>
      </c>
      <c s="32">
        <v>150</v>
      </c>
      <c s="33">
        <v>0</v>
      </c>
      <c s="33">
        <f>ROUND(ROUND(H172,2)*ROUND(G172,3),2)</f>
      </c>
      <c r="O172">
        <f>(I172*21)/100</f>
      </c>
      <c t="s">
        <v>22</v>
      </c>
    </row>
    <row r="173" spans="1:5" ht="12.75">
      <c r="A173" s="34" t="s">
        <v>49</v>
      </c>
      <c r="E173" s="35" t="s">
        <v>46</v>
      </c>
    </row>
    <row r="174" spans="1:5" ht="12.75">
      <c r="A174" s="36" t="s">
        <v>51</v>
      </c>
      <c r="E174" s="37" t="s">
        <v>1401</v>
      </c>
    </row>
    <row r="175" spans="1:5" ht="12.75">
      <c r="A175" t="s">
        <v>53</v>
      </c>
      <c r="E175" s="35" t="s">
        <v>46</v>
      </c>
    </row>
    <row r="176" spans="1:16" ht="12.75">
      <c r="A176" s="25" t="s">
        <v>44</v>
      </c>
      <c s="29" t="s">
        <v>121</v>
      </c>
      <c s="29" t="s">
        <v>2542</v>
      </c>
      <c s="25" t="s">
        <v>70</v>
      </c>
      <c s="30" t="s">
        <v>2543</v>
      </c>
      <c s="31" t="s">
        <v>689</v>
      </c>
      <c s="32">
        <v>19</v>
      </c>
      <c s="33">
        <v>0</v>
      </c>
      <c s="33">
        <f>ROUND(ROUND(H176,2)*ROUND(G176,3),2)</f>
      </c>
      <c r="O176">
        <f>(I176*21)/100</f>
      </c>
      <c t="s">
        <v>22</v>
      </c>
    </row>
    <row r="177" spans="1:5" ht="12.75">
      <c r="A177" s="34" t="s">
        <v>49</v>
      </c>
      <c r="E177" s="35" t="s">
        <v>46</v>
      </c>
    </row>
    <row r="178" spans="1:5" ht="12.75">
      <c r="A178" s="36" t="s">
        <v>51</v>
      </c>
      <c r="E178" s="37" t="s">
        <v>2544</v>
      </c>
    </row>
    <row r="179" spans="1:5" ht="12.75">
      <c r="A179" t="s">
        <v>53</v>
      </c>
      <c r="E179" s="35" t="s">
        <v>46</v>
      </c>
    </row>
    <row r="180" spans="1:16" ht="12.75">
      <c r="A180" s="25" t="s">
        <v>44</v>
      </c>
      <c s="29" t="s">
        <v>123</v>
      </c>
      <c s="29" t="s">
        <v>2545</v>
      </c>
      <c s="25" t="s">
        <v>70</v>
      </c>
      <c s="30" t="s">
        <v>2546</v>
      </c>
      <c s="31" t="s">
        <v>689</v>
      </c>
      <c s="32">
        <v>14</v>
      </c>
      <c s="33">
        <v>0</v>
      </c>
      <c s="33">
        <f>ROUND(ROUND(H180,2)*ROUND(G180,3),2)</f>
      </c>
      <c r="O180">
        <f>(I180*21)/100</f>
      </c>
      <c t="s">
        <v>22</v>
      </c>
    </row>
    <row r="181" spans="1:5" ht="12.75">
      <c r="A181" s="34" t="s">
        <v>49</v>
      </c>
      <c r="E181" s="35" t="s">
        <v>46</v>
      </c>
    </row>
    <row r="182" spans="1:5" ht="12.75">
      <c r="A182" s="36" t="s">
        <v>51</v>
      </c>
      <c r="E182" s="37" t="s">
        <v>1254</v>
      </c>
    </row>
    <row r="183" spans="1:5" ht="12.75">
      <c r="A183" t="s">
        <v>53</v>
      </c>
      <c r="E183" s="35" t="s">
        <v>46</v>
      </c>
    </row>
    <row r="184" spans="1:16" ht="12.75">
      <c r="A184" s="25" t="s">
        <v>44</v>
      </c>
      <c s="29" t="s">
        <v>129</v>
      </c>
      <c s="29" t="s">
        <v>2547</v>
      </c>
      <c s="25" t="s">
        <v>70</v>
      </c>
      <c s="30" t="s">
        <v>2548</v>
      </c>
      <c s="31" t="s">
        <v>689</v>
      </c>
      <c s="32">
        <v>6</v>
      </c>
      <c s="33">
        <v>0</v>
      </c>
      <c s="33">
        <f>ROUND(ROUND(H184,2)*ROUND(G184,3),2)</f>
      </c>
      <c r="O184">
        <f>(I184*21)/100</f>
      </c>
      <c t="s">
        <v>22</v>
      </c>
    </row>
    <row r="185" spans="1:5" ht="12.75">
      <c r="A185" s="34" t="s">
        <v>49</v>
      </c>
      <c r="E185" s="35" t="s">
        <v>46</v>
      </c>
    </row>
    <row r="186" spans="1:5" ht="12.75">
      <c r="A186" s="36" t="s">
        <v>51</v>
      </c>
      <c r="E186" s="37" t="s">
        <v>1128</v>
      </c>
    </row>
    <row r="187" spans="1:5" ht="12.75">
      <c r="A187" t="s">
        <v>53</v>
      </c>
      <c r="E187" s="35" t="s">
        <v>46</v>
      </c>
    </row>
    <row r="188" spans="1:16" ht="12.75">
      <c r="A188" s="25" t="s">
        <v>44</v>
      </c>
      <c s="29" t="s">
        <v>133</v>
      </c>
      <c s="29" t="s">
        <v>2549</v>
      </c>
      <c s="25" t="s">
        <v>83</v>
      </c>
      <c s="30" t="s">
        <v>2550</v>
      </c>
      <c s="31" t="s">
        <v>689</v>
      </c>
      <c s="32">
        <v>2</v>
      </c>
      <c s="33">
        <v>0</v>
      </c>
      <c s="33">
        <f>ROUND(ROUND(H188,2)*ROUND(G188,3),2)</f>
      </c>
      <c r="O188">
        <f>(I188*21)/100</f>
      </c>
      <c t="s">
        <v>22</v>
      </c>
    </row>
    <row r="189" spans="1:5" ht="12.75">
      <c r="A189" s="34" t="s">
        <v>49</v>
      </c>
      <c r="E189" s="35" t="s">
        <v>46</v>
      </c>
    </row>
    <row r="190" spans="1:5" ht="12.75">
      <c r="A190" s="36" t="s">
        <v>51</v>
      </c>
      <c r="E190" s="37" t="s">
        <v>184</v>
      </c>
    </row>
    <row r="191" spans="1:5" ht="12.75">
      <c r="A191" t="s">
        <v>53</v>
      </c>
      <c r="E191" s="35" t="s">
        <v>46</v>
      </c>
    </row>
    <row r="192" spans="1:16" ht="12.75">
      <c r="A192" s="25" t="s">
        <v>44</v>
      </c>
      <c s="29" t="s">
        <v>135</v>
      </c>
      <c s="29" t="s">
        <v>2549</v>
      </c>
      <c s="25" t="s">
        <v>86</v>
      </c>
      <c s="30" t="s">
        <v>2551</v>
      </c>
      <c s="31" t="s">
        <v>689</v>
      </c>
      <c s="32">
        <v>1</v>
      </c>
      <c s="33">
        <v>0</v>
      </c>
      <c s="33">
        <f>ROUND(ROUND(H192,2)*ROUND(G192,3),2)</f>
      </c>
      <c r="O192">
        <f>(I192*21)/100</f>
      </c>
      <c t="s">
        <v>22</v>
      </c>
    </row>
    <row r="193" spans="1:5" ht="12.75">
      <c r="A193" s="34" t="s">
        <v>49</v>
      </c>
      <c r="E193" s="35" t="s">
        <v>46</v>
      </c>
    </row>
    <row r="194" spans="1:5" ht="12.75">
      <c r="A194" s="36" t="s">
        <v>51</v>
      </c>
      <c r="E194" s="37" t="s">
        <v>62</v>
      </c>
    </row>
    <row r="195" spans="1:5" ht="12.75">
      <c r="A195" t="s">
        <v>53</v>
      </c>
      <c r="E195" s="35" t="s">
        <v>46</v>
      </c>
    </row>
    <row r="196" spans="1:16" ht="12.75">
      <c r="A196" s="25" t="s">
        <v>44</v>
      </c>
      <c s="29" t="s">
        <v>139</v>
      </c>
      <c s="29" t="s">
        <v>2549</v>
      </c>
      <c s="25" t="s">
        <v>2552</v>
      </c>
      <c s="30" t="s">
        <v>2553</v>
      </c>
      <c s="31" t="s">
        <v>689</v>
      </c>
      <c s="32">
        <v>6</v>
      </c>
      <c s="33">
        <v>0</v>
      </c>
      <c s="33">
        <f>ROUND(ROUND(H196,2)*ROUND(G196,3),2)</f>
      </c>
      <c r="O196">
        <f>(I196*21)/100</f>
      </c>
      <c t="s">
        <v>22</v>
      </c>
    </row>
    <row r="197" spans="1:5" ht="12.75">
      <c r="A197" s="34" t="s">
        <v>49</v>
      </c>
      <c r="E197" s="35" t="s">
        <v>46</v>
      </c>
    </row>
    <row r="198" spans="1:5" ht="12.75">
      <c r="A198" s="36" t="s">
        <v>51</v>
      </c>
      <c r="E198" s="37" t="s">
        <v>1128</v>
      </c>
    </row>
    <row r="199" spans="1:5" ht="12.75">
      <c r="A199" t="s">
        <v>53</v>
      </c>
      <c r="E199" s="35" t="s">
        <v>46</v>
      </c>
    </row>
    <row r="200" spans="1:16" ht="12.75">
      <c r="A200" s="25" t="s">
        <v>44</v>
      </c>
      <c s="29" t="s">
        <v>143</v>
      </c>
      <c s="29" t="s">
        <v>2549</v>
      </c>
      <c s="25" t="s">
        <v>2554</v>
      </c>
      <c s="30" t="s">
        <v>2555</v>
      </c>
      <c s="31" t="s">
        <v>415</v>
      </c>
      <c s="32">
        <v>25</v>
      </c>
      <c s="33">
        <v>0</v>
      </c>
      <c s="33">
        <f>ROUND(ROUND(H200,2)*ROUND(G200,3),2)</f>
      </c>
      <c r="O200">
        <f>(I200*21)/100</f>
      </c>
      <c t="s">
        <v>22</v>
      </c>
    </row>
    <row r="201" spans="1:5" ht="12.75">
      <c r="A201" s="34" t="s">
        <v>49</v>
      </c>
      <c r="E201" s="35" t="s">
        <v>46</v>
      </c>
    </row>
    <row r="202" spans="1:5" ht="12.75">
      <c r="A202" s="36" t="s">
        <v>51</v>
      </c>
      <c r="E202" s="37" t="s">
        <v>1130</v>
      </c>
    </row>
    <row r="203" spans="1:5" ht="12.75">
      <c r="A203" t="s">
        <v>53</v>
      </c>
      <c r="E203" s="35" t="s">
        <v>46</v>
      </c>
    </row>
    <row r="204" spans="1:16" ht="12.75">
      <c r="A204" s="25" t="s">
        <v>44</v>
      </c>
      <c s="29" t="s">
        <v>147</v>
      </c>
      <c s="29" t="s">
        <v>2556</v>
      </c>
      <c s="25" t="s">
        <v>70</v>
      </c>
      <c s="30" t="s">
        <v>2557</v>
      </c>
      <c s="31" t="s">
        <v>415</v>
      </c>
      <c s="32">
        <v>220</v>
      </c>
      <c s="33">
        <v>0</v>
      </c>
      <c s="33">
        <f>ROUND(ROUND(H204,2)*ROUND(G204,3),2)</f>
      </c>
      <c r="O204">
        <f>(I204*21)/100</f>
      </c>
      <c t="s">
        <v>22</v>
      </c>
    </row>
    <row r="205" spans="1:5" ht="12.75">
      <c r="A205" s="34" t="s">
        <v>49</v>
      </c>
      <c r="E205" s="35" t="s">
        <v>46</v>
      </c>
    </row>
    <row r="206" spans="1:5" ht="12.75">
      <c r="A206" s="36" t="s">
        <v>51</v>
      </c>
      <c r="E206" s="37" t="s">
        <v>2558</v>
      </c>
    </row>
    <row r="207" spans="1:5" ht="12.75">
      <c r="A207" t="s">
        <v>53</v>
      </c>
      <c r="E207" s="35" t="s">
        <v>46</v>
      </c>
    </row>
    <row r="208" spans="1:16" ht="12.75">
      <c r="A208" s="25" t="s">
        <v>44</v>
      </c>
      <c s="29" t="s">
        <v>151</v>
      </c>
      <c s="29" t="s">
        <v>2559</v>
      </c>
      <c s="25" t="s">
        <v>70</v>
      </c>
      <c s="30" t="s">
        <v>2560</v>
      </c>
      <c s="31" t="s">
        <v>415</v>
      </c>
      <c s="32">
        <v>120</v>
      </c>
      <c s="33">
        <v>0</v>
      </c>
      <c s="33">
        <f>ROUND(ROUND(H208,2)*ROUND(G208,3),2)</f>
      </c>
      <c r="O208">
        <f>(I208*21)/100</f>
      </c>
      <c t="s">
        <v>22</v>
      </c>
    </row>
    <row r="209" spans="1:5" ht="12.75">
      <c r="A209" s="34" t="s">
        <v>49</v>
      </c>
      <c r="E209" s="35" t="s">
        <v>46</v>
      </c>
    </row>
    <row r="210" spans="1:5" ht="12.75">
      <c r="A210" s="36" t="s">
        <v>51</v>
      </c>
      <c r="E210" s="37" t="s">
        <v>2437</v>
      </c>
    </row>
    <row r="211" spans="1:5" ht="12.75">
      <c r="A211" t="s">
        <v>53</v>
      </c>
      <c r="E211" s="35" t="s">
        <v>46</v>
      </c>
    </row>
    <row r="212" spans="1:16" ht="12.75">
      <c r="A212" s="25" t="s">
        <v>44</v>
      </c>
      <c s="29" t="s">
        <v>155</v>
      </c>
      <c s="29" t="s">
        <v>2561</v>
      </c>
      <c s="25" t="s">
        <v>70</v>
      </c>
      <c s="30" t="s">
        <v>2562</v>
      </c>
      <c s="31" t="s">
        <v>689</v>
      </c>
      <c s="32">
        <v>68</v>
      </c>
      <c s="33">
        <v>0</v>
      </c>
      <c s="33">
        <f>ROUND(ROUND(H212,2)*ROUND(G212,3),2)</f>
      </c>
      <c r="O212">
        <f>(I212*21)/100</f>
      </c>
      <c t="s">
        <v>22</v>
      </c>
    </row>
    <row r="213" spans="1:5" ht="12.75">
      <c r="A213" s="34" t="s">
        <v>49</v>
      </c>
      <c r="E213" s="35" t="s">
        <v>46</v>
      </c>
    </row>
    <row r="214" spans="1:5" ht="12.75">
      <c r="A214" s="36" t="s">
        <v>51</v>
      </c>
      <c r="E214" s="37" t="s">
        <v>2563</v>
      </c>
    </row>
    <row r="215" spans="1:5" ht="12.75">
      <c r="A215" t="s">
        <v>53</v>
      </c>
      <c r="E215" s="35" t="s">
        <v>46</v>
      </c>
    </row>
    <row r="216" spans="1:16" ht="12.75">
      <c r="A216" s="25" t="s">
        <v>44</v>
      </c>
      <c s="29" t="s">
        <v>161</v>
      </c>
      <c s="29" t="s">
        <v>2564</v>
      </c>
      <c s="25" t="s">
        <v>70</v>
      </c>
      <c s="30" t="s">
        <v>2565</v>
      </c>
      <c s="31" t="s">
        <v>415</v>
      </c>
      <c s="32">
        <v>170</v>
      </c>
      <c s="33">
        <v>0</v>
      </c>
      <c s="33">
        <f>ROUND(ROUND(H216,2)*ROUND(G216,3),2)</f>
      </c>
      <c r="O216">
        <f>(I216*21)/100</f>
      </c>
      <c t="s">
        <v>22</v>
      </c>
    </row>
    <row r="217" spans="1:5" ht="12.75">
      <c r="A217" s="34" t="s">
        <v>49</v>
      </c>
      <c r="E217" s="35" t="s">
        <v>46</v>
      </c>
    </row>
    <row r="218" spans="1:5" ht="12.75">
      <c r="A218" s="36" t="s">
        <v>51</v>
      </c>
      <c r="E218" s="37" t="s">
        <v>2499</v>
      </c>
    </row>
    <row r="219" spans="1:5" ht="12.75">
      <c r="A219" t="s">
        <v>53</v>
      </c>
      <c r="E219" s="35" t="s">
        <v>46</v>
      </c>
    </row>
    <row r="220" spans="1:18" ht="12.75" customHeight="1">
      <c r="A220" s="6" t="s">
        <v>42</v>
      </c>
      <c s="6"/>
      <c s="40" t="s">
        <v>2566</v>
      </c>
      <c s="6"/>
      <c s="27" t="s">
        <v>2567</v>
      </c>
      <c s="6"/>
      <c s="6"/>
      <c s="6"/>
      <c s="41">
        <f>0+Q220</f>
      </c>
      <c r="O220">
        <f>0+R220</f>
      </c>
      <c r="Q220">
        <f>0+I221+I225+I229+I233+I237+I241+I245+I249+I253+I257+I261+I265+I269+I273+I277+I281+I285+I289+I293+I297+I301+I305+I309+I313+I317+I321+I325+I329+I333+I337</f>
      </c>
      <c>
        <f>0+O221+O225+O229+O233+O237+O241+O245+O249+O253+O257+O261+O265+O269+O273+O277+O281+O285+O289+O293+O297+O301+O305+O309+O313+O317+O321+O325+O329+O333+O337</f>
      </c>
    </row>
    <row r="221" spans="1:16" ht="12.75">
      <c r="A221" s="25" t="s">
        <v>44</v>
      </c>
      <c s="29" t="s">
        <v>28</v>
      </c>
      <c s="29" t="s">
        <v>2568</v>
      </c>
      <c s="25" t="s">
        <v>70</v>
      </c>
      <c s="30" t="s">
        <v>2569</v>
      </c>
      <c s="31" t="s">
        <v>415</v>
      </c>
      <c s="32">
        <v>70</v>
      </c>
      <c s="33">
        <v>0</v>
      </c>
      <c s="33">
        <f>ROUND(ROUND(H221,2)*ROUND(G221,3),2)</f>
      </c>
      <c r="O221">
        <f>(I221*21)/100</f>
      </c>
      <c t="s">
        <v>22</v>
      </c>
    </row>
    <row r="222" spans="1:5" ht="12.75">
      <c r="A222" s="34" t="s">
        <v>49</v>
      </c>
      <c r="E222" s="35" t="s">
        <v>46</v>
      </c>
    </row>
    <row r="223" spans="1:5" ht="12.75">
      <c r="A223" s="36" t="s">
        <v>51</v>
      </c>
      <c r="E223" s="37" t="s">
        <v>2570</v>
      </c>
    </row>
    <row r="224" spans="1:5" ht="12.75">
      <c r="A224" t="s">
        <v>53</v>
      </c>
      <c r="E224" s="35" t="s">
        <v>46</v>
      </c>
    </row>
    <row r="225" spans="1:16" ht="12.75">
      <c r="A225" s="25" t="s">
        <v>44</v>
      </c>
      <c s="29" t="s">
        <v>22</v>
      </c>
      <c s="29" t="s">
        <v>2571</v>
      </c>
      <c s="25" t="s">
        <v>70</v>
      </c>
      <c s="30" t="s">
        <v>2572</v>
      </c>
      <c s="31" t="s">
        <v>415</v>
      </c>
      <c s="32">
        <v>50</v>
      </c>
      <c s="33">
        <v>0</v>
      </c>
      <c s="33">
        <f>ROUND(ROUND(H225,2)*ROUND(G225,3),2)</f>
      </c>
      <c r="O225">
        <f>(I225*21)/100</f>
      </c>
      <c t="s">
        <v>22</v>
      </c>
    </row>
    <row r="226" spans="1:5" ht="12.75">
      <c r="A226" s="34" t="s">
        <v>49</v>
      </c>
      <c r="E226" s="35" t="s">
        <v>46</v>
      </c>
    </row>
    <row r="227" spans="1:5" ht="12.75">
      <c r="A227" s="36" t="s">
        <v>51</v>
      </c>
      <c r="E227" s="37" t="s">
        <v>247</v>
      </c>
    </row>
    <row r="228" spans="1:5" ht="12.75">
      <c r="A228" t="s">
        <v>53</v>
      </c>
      <c r="E228" s="35" t="s">
        <v>46</v>
      </c>
    </row>
    <row r="229" spans="1:16" ht="12.75">
      <c r="A229" s="25" t="s">
        <v>44</v>
      </c>
      <c s="29" t="s">
        <v>21</v>
      </c>
      <c s="29" t="s">
        <v>2573</v>
      </c>
      <c s="25" t="s">
        <v>70</v>
      </c>
      <c s="30" t="s">
        <v>2574</v>
      </c>
      <c s="31" t="s">
        <v>415</v>
      </c>
      <c s="32">
        <v>220</v>
      </c>
      <c s="33">
        <v>0</v>
      </c>
      <c s="33">
        <f>ROUND(ROUND(H229,2)*ROUND(G229,3),2)</f>
      </c>
      <c r="O229">
        <f>(I229*21)/100</f>
      </c>
      <c t="s">
        <v>22</v>
      </c>
    </row>
    <row r="230" spans="1:5" ht="12.75">
      <c r="A230" s="34" t="s">
        <v>49</v>
      </c>
      <c r="E230" s="35" t="s">
        <v>46</v>
      </c>
    </row>
    <row r="231" spans="1:5" ht="12.75">
      <c r="A231" s="36" t="s">
        <v>51</v>
      </c>
      <c r="E231" s="37" t="s">
        <v>2558</v>
      </c>
    </row>
    <row r="232" spans="1:5" ht="12.75">
      <c r="A232" t="s">
        <v>53</v>
      </c>
      <c r="E232" s="35" t="s">
        <v>46</v>
      </c>
    </row>
    <row r="233" spans="1:16" ht="12.75">
      <c r="A233" s="25" t="s">
        <v>44</v>
      </c>
      <c s="29" t="s">
        <v>32</v>
      </c>
      <c s="29" t="s">
        <v>2575</v>
      </c>
      <c s="25" t="s">
        <v>70</v>
      </c>
      <c s="30" t="s">
        <v>2576</v>
      </c>
      <c s="31" t="s">
        <v>689</v>
      </c>
      <c s="32">
        <v>56</v>
      </c>
      <c s="33">
        <v>0</v>
      </c>
      <c s="33">
        <f>ROUND(ROUND(H233,2)*ROUND(G233,3),2)</f>
      </c>
      <c r="O233">
        <f>(I233*21)/100</f>
      </c>
      <c t="s">
        <v>22</v>
      </c>
    </row>
    <row r="234" spans="1:5" ht="12.75">
      <c r="A234" s="34" t="s">
        <v>49</v>
      </c>
      <c r="E234" s="35" t="s">
        <v>46</v>
      </c>
    </row>
    <row r="235" spans="1:5" ht="12.75">
      <c r="A235" s="36" t="s">
        <v>51</v>
      </c>
      <c r="E235" s="37" t="s">
        <v>2577</v>
      </c>
    </row>
    <row r="236" spans="1:5" ht="12.75">
      <c r="A236" t="s">
        <v>53</v>
      </c>
      <c r="E236" s="35" t="s">
        <v>46</v>
      </c>
    </row>
    <row r="237" spans="1:16" ht="12.75">
      <c r="A237" s="25" t="s">
        <v>44</v>
      </c>
      <c s="29" t="s">
        <v>34</v>
      </c>
      <c s="29" t="s">
        <v>2578</v>
      </c>
      <c s="25" t="s">
        <v>70</v>
      </c>
      <c s="30" t="s">
        <v>2579</v>
      </c>
      <c s="31" t="s">
        <v>689</v>
      </c>
      <c s="32">
        <v>18</v>
      </c>
      <c s="33">
        <v>0</v>
      </c>
      <c s="33">
        <f>ROUND(ROUND(H237,2)*ROUND(G237,3),2)</f>
      </c>
      <c r="O237">
        <f>(I237*21)/100</f>
      </c>
      <c t="s">
        <v>22</v>
      </c>
    </row>
    <row r="238" spans="1:5" ht="12.75">
      <c r="A238" s="34" t="s">
        <v>49</v>
      </c>
      <c r="E238" s="35" t="s">
        <v>46</v>
      </c>
    </row>
    <row r="239" spans="1:5" ht="12.75">
      <c r="A239" s="36" t="s">
        <v>51</v>
      </c>
      <c r="E239" s="37" t="s">
        <v>2580</v>
      </c>
    </row>
    <row r="240" spans="1:5" ht="12.75">
      <c r="A240" t="s">
        <v>53</v>
      </c>
      <c r="E240" s="35" t="s">
        <v>46</v>
      </c>
    </row>
    <row r="241" spans="1:16" ht="12.75">
      <c r="A241" s="25" t="s">
        <v>44</v>
      </c>
      <c s="29" t="s">
        <v>36</v>
      </c>
      <c s="29" t="s">
        <v>2581</v>
      </c>
      <c s="25" t="s">
        <v>70</v>
      </c>
      <c s="30" t="s">
        <v>2582</v>
      </c>
      <c s="31" t="s">
        <v>689</v>
      </c>
      <c s="32">
        <v>14</v>
      </c>
      <c s="33">
        <v>0</v>
      </c>
      <c s="33">
        <f>ROUND(ROUND(H241,2)*ROUND(G241,3),2)</f>
      </c>
      <c r="O241">
        <f>(I241*21)/100</f>
      </c>
      <c t="s">
        <v>22</v>
      </c>
    </row>
    <row r="242" spans="1:5" ht="12.75">
      <c r="A242" s="34" t="s">
        <v>49</v>
      </c>
      <c r="E242" s="35" t="s">
        <v>46</v>
      </c>
    </row>
    <row r="243" spans="1:5" ht="12.75">
      <c r="A243" s="36" t="s">
        <v>51</v>
      </c>
      <c r="E243" s="37" t="s">
        <v>1254</v>
      </c>
    </row>
    <row r="244" spans="1:5" ht="12.75">
      <c r="A244" t="s">
        <v>53</v>
      </c>
      <c r="E244" s="35" t="s">
        <v>46</v>
      </c>
    </row>
    <row r="245" spans="1:16" ht="12.75">
      <c r="A245" s="25" t="s">
        <v>44</v>
      </c>
      <c s="29" t="s">
        <v>73</v>
      </c>
      <c s="29" t="s">
        <v>2583</v>
      </c>
      <c s="25" t="s">
        <v>70</v>
      </c>
      <c s="30" t="s">
        <v>2584</v>
      </c>
      <c s="31" t="s">
        <v>689</v>
      </c>
      <c s="32">
        <v>6</v>
      </c>
      <c s="33">
        <v>0</v>
      </c>
      <c s="33">
        <f>ROUND(ROUND(H245,2)*ROUND(G245,3),2)</f>
      </c>
      <c r="O245">
        <f>(I245*21)/100</f>
      </c>
      <c t="s">
        <v>22</v>
      </c>
    </row>
    <row r="246" spans="1:5" ht="12.75">
      <c r="A246" s="34" t="s">
        <v>49</v>
      </c>
      <c r="E246" s="35" t="s">
        <v>46</v>
      </c>
    </row>
    <row r="247" spans="1:5" ht="12.75">
      <c r="A247" s="36" t="s">
        <v>51</v>
      </c>
      <c r="E247" s="37" t="s">
        <v>1128</v>
      </c>
    </row>
    <row r="248" spans="1:5" ht="12.75">
      <c r="A248" t="s">
        <v>53</v>
      </c>
      <c r="E248" s="35" t="s">
        <v>46</v>
      </c>
    </row>
    <row r="249" spans="1:16" ht="12.75">
      <c r="A249" s="25" t="s">
        <v>44</v>
      </c>
      <c s="29" t="s">
        <v>168</v>
      </c>
      <c s="29" t="s">
        <v>2585</v>
      </c>
      <c s="25" t="s">
        <v>70</v>
      </c>
      <c s="30" t="s">
        <v>2586</v>
      </c>
      <c s="31" t="s">
        <v>415</v>
      </c>
      <c s="32">
        <v>150</v>
      </c>
      <c s="33">
        <v>0</v>
      </c>
      <c s="33">
        <f>ROUND(ROUND(H249,2)*ROUND(G249,3),2)</f>
      </c>
      <c r="O249">
        <f>(I249*21)/100</f>
      </c>
      <c t="s">
        <v>22</v>
      </c>
    </row>
    <row r="250" spans="1:5" ht="12.75">
      <c r="A250" s="34" t="s">
        <v>49</v>
      </c>
      <c r="E250" s="35" t="s">
        <v>46</v>
      </c>
    </row>
    <row r="251" spans="1:5" ht="12.75">
      <c r="A251" s="36" t="s">
        <v>51</v>
      </c>
      <c r="E251" s="37" t="s">
        <v>1401</v>
      </c>
    </row>
    <row r="252" spans="1:5" ht="12.75">
      <c r="A252" t="s">
        <v>53</v>
      </c>
      <c r="E252" s="35" t="s">
        <v>46</v>
      </c>
    </row>
    <row r="253" spans="1:16" ht="12.75">
      <c r="A253" s="25" t="s">
        <v>44</v>
      </c>
      <c s="29" t="s">
        <v>170</v>
      </c>
      <c s="29" t="s">
        <v>2587</v>
      </c>
      <c s="25" t="s">
        <v>70</v>
      </c>
      <c s="30" t="s">
        <v>2588</v>
      </c>
      <c s="31" t="s">
        <v>415</v>
      </c>
      <c s="32">
        <v>20</v>
      </c>
      <c s="33">
        <v>0</v>
      </c>
      <c s="33">
        <f>ROUND(ROUND(H253,2)*ROUND(G253,3),2)</f>
      </c>
      <c r="O253">
        <f>(I253*21)/100</f>
      </c>
      <c t="s">
        <v>22</v>
      </c>
    </row>
    <row r="254" spans="1:5" ht="12.75">
      <c r="A254" s="34" t="s">
        <v>49</v>
      </c>
      <c r="E254" s="35" t="s">
        <v>46</v>
      </c>
    </row>
    <row r="255" spans="1:5" ht="12.75">
      <c r="A255" s="36" t="s">
        <v>51</v>
      </c>
      <c r="E255" s="37" t="s">
        <v>2540</v>
      </c>
    </row>
    <row r="256" spans="1:5" ht="12.75">
      <c r="A256" t="s">
        <v>53</v>
      </c>
      <c r="E256" s="35" t="s">
        <v>46</v>
      </c>
    </row>
    <row r="257" spans="1:16" ht="12.75">
      <c r="A257" s="25" t="s">
        <v>44</v>
      </c>
      <c s="29" t="s">
        <v>176</v>
      </c>
      <c s="29" t="s">
        <v>2589</v>
      </c>
      <c s="25" t="s">
        <v>70</v>
      </c>
      <c s="30" t="s">
        <v>2590</v>
      </c>
      <c s="31" t="s">
        <v>689</v>
      </c>
      <c s="32">
        <v>6</v>
      </c>
      <c s="33">
        <v>0</v>
      </c>
      <c s="33">
        <f>ROUND(ROUND(H257,2)*ROUND(G257,3),2)</f>
      </c>
      <c r="O257">
        <f>(I257*21)/100</f>
      </c>
      <c t="s">
        <v>22</v>
      </c>
    </row>
    <row r="258" spans="1:5" ht="12.75">
      <c r="A258" s="34" t="s">
        <v>49</v>
      </c>
      <c r="E258" s="35" t="s">
        <v>46</v>
      </c>
    </row>
    <row r="259" spans="1:5" ht="12.75">
      <c r="A259" s="36" t="s">
        <v>51</v>
      </c>
      <c r="E259" s="37" t="s">
        <v>1128</v>
      </c>
    </row>
    <row r="260" spans="1:5" ht="12.75">
      <c r="A260" t="s">
        <v>53</v>
      </c>
      <c r="E260" s="35" t="s">
        <v>46</v>
      </c>
    </row>
    <row r="261" spans="1:16" ht="12.75">
      <c r="A261" s="25" t="s">
        <v>44</v>
      </c>
      <c s="29" t="s">
        <v>180</v>
      </c>
      <c s="29" t="s">
        <v>2591</v>
      </c>
      <c s="25" t="s">
        <v>70</v>
      </c>
      <c s="30" t="s">
        <v>2592</v>
      </c>
      <c s="31" t="s">
        <v>689</v>
      </c>
      <c s="32">
        <v>12</v>
      </c>
      <c s="33">
        <v>0</v>
      </c>
      <c s="33">
        <f>ROUND(ROUND(H261,2)*ROUND(G261,3),2)</f>
      </c>
      <c r="O261">
        <f>(I261*21)/100</f>
      </c>
      <c t="s">
        <v>22</v>
      </c>
    </row>
    <row r="262" spans="1:5" ht="12.75">
      <c r="A262" s="34" t="s">
        <v>49</v>
      </c>
      <c r="E262" s="35" t="s">
        <v>46</v>
      </c>
    </row>
    <row r="263" spans="1:5" ht="12.75">
      <c r="A263" s="36" t="s">
        <v>51</v>
      </c>
      <c r="E263" s="37" t="s">
        <v>2593</v>
      </c>
    </row>
    <row r="264" spans="1:5" ht="12.75">
      <c r="A264" t="s">
        <v>53</v>
      </c>
      <c r="E264" s="35" t="s">
        <v>46</v>
      </c>
    </row>
    <row r="265" spans="1:16" ht="12.75">
      <c r="A265" s="25" t="s">
        <v>44</v>
      </c>
      <c s="29" t="s">
        <v>186</v>
      </c>
      <c s="29" t="s">
        <v>2594</v>
      </c>
      <c s="25" t="s">
        <v>70</v>
      </c>
      <c s="30" t="s">
        <v>2595</v>
      </c>
      <c s="31" t="s">
        <v>689</v>
      </c>
      <c s="32">
        <v>3</v>
      </c>
      <c s="33">
        <v>0</v>
      </c>
      <c s="33">
        <f>ROUND(ROUND(H265,2)*ROUND(G265,3),2)</f>
      </c>
      <c r="O265">
        <f>(I265*21)/100</f>
      </c>
      <c t="s">
        <v>22</v>
      </c>
    </row>
    <row r="266" spans="1:5" ht="12.75">
      <c r="A266" s="34" t="s">
        <v>49</v>
      </c>
      <c r="E266" s="35" t="s">
        <v>46</v>
      </c>
    </row>
    <row r="267" spans="1:5" ht="12.75">
      <c r="A267" s="36" t="s">
        <v>51</v>
      </c>
      <c r="E267" s="37" t="s">
        <v>1633</v>
      </c>
    </row>
    <row r="268" spans="1:5" ht="12.75">
      <c r="A268" t="s">
        <v>53</v>
      </c>
      <c r="E268" s="35" t="s">
        <v>46</v>
      </c>
    </row>
    <row r="269" spans="1:16" ht="12.75">
      <c r="A269" s="25" t="s">
        <v>44</v>
      </c>
      <c s="29" t="s">
        <v>191</v>
      </c>
      <c s="29" t="s">
        <v>2596</v>
      </c>
      <c s="25" t="s">
        <v>70</v>
      </c>
      <c s="30" t="s">
        <v>2597</v>
      </c>
      <c s="31" t="s">
        <v>689</v>
      </c>
      <c s="32">
        <v>6</v>
      </c>
      <c s="33">
        <v>0</v>
      </c>
      <c s="33">
        <f>ROUND(ROUND(H269,2)*ROUND(G269,3),2)</f>
      </c>
      <c r="O269">
        <f>(I269*21)/100</f>
      </c>
      <c t="s">
        <v>22</v>
      </c>
    </row>
    <row r="270" spans="1:5" ht="12.75">
      <c r="A270" s="34" t="s">
        <v>49</v>
      </c>
      <c r="E270" s="35" t="s">
        <v>46</v>
      </c>
    </row>
    <row r="271" spans="1:5" ht="12.75">
      <c r="A271" s="36" t="s">
        <v>51</v>
      </c>
      <c r="E271" s="37" t="s">
        <v>1128</v>
      </c>
    </row>
    <row r="272" spans="1:5" ht="12.75">
      <c r="A272" t="s">
        <v>53</v>
      </c>
      <c r="E272" s="35" t="s">
        <v>46</v>
      </c>
    </row>
    <row r="273" spans="1:16" ht="12.75">
      <c r="A273" s="25" t="s">
        <v>44</v>
      </c>
      <c s="29" t="s">
        <v>605</v>
      </c>
      <c s="29" t="s">
        <v>2598</v>
      </c>
      <c s="25" t="s">
        <v>70</v>
      </c>
      <c s="30" t="s">
        <v>2599</v>
      </c>
      <c s="31" t="s">
        <v>689</v>
      </c>
      <c s="32">
        <v>4</v>
      </c>
      <c s="33">
        <v>0</v>
      </c>
      <c s="33">
        <f>ROUND(ROUND(H273,2)*ROUND(G273,3),2)</f>
      </c>
      <c r="O273">
        <f>(I273*21)/100</f>
      </c>
      <c t="s">
        <v>22</v>
      </c>
    </row>
    <row r="274" spans="1:5" ht="12.75">
      <c r="A274" s="34" t="s">
        <v>49</v>
      </c>
      <c r="E274" s="35" t="s">
        <v>46</v>
      </c>
    </row>
    <row r="275" spans="1:5" ht="12.75">
      <c r="A275" s="36" t="s">
        <v>51</v>
      </c>
      <c r="E275" s="37" t="s">
        <v>1027</v>
      </c>
    </row>
    <row r="276" spans="1:5" ht="12.75">
      <c r="A276" t="s">
        <v>53</v>
      </c>
      <c r="E276" s="35" t="s">
        <v>46</v>
      </c>
    </row>
    <row r="277" spans="1:16" ht="12.75">
      <c r="A277" s="25" t="s">
        <v>44</v>
      </c>
      <c s="29" t="s">
        <v>608</v>
      </c>
      <c s="29" t="s">
        <v>2600</v>
      </c>
      <c s="25" t="s">
        <v>70</v>
      </c>
      <c s="30" t="s">
        <v>2601</v>
      </c>
      <c s="31" t="s">
        <v>689</v>
      </c>
      <c s="32">
        <v>10</v>
      </c>
      <c s="33">
        <v>0</v>
      </c>
      <c s="33">
        <f>ROUND(ROUND(H277,2)*ROUND(G277,3),2)</f>
      </c>
      <c r="O277">
        <f>(I277*21)/100</f>
      </c>
      <c t="s">
        <v>22</v>
      </c>
    </row>
    <row r="278" spans="1:5" ht="12.75">
      <c r="A278" s="34" t="s">
        <v>49</v>
      </c>
      <c r="E278" s="35" t="s">
        <v>46</v>
      </c>
    </row>
    <row r="279" spans="1:5" ht="12.75">
      <c r="A279" s="36" t="s">
        <v>51</v>
      </c>
      <c r="E279" s="37" t="s">
        <v>1034</v>
      </c>
    </row>
    <row r="280" spans="1:5" ht="12.75">
      <c r="A280" t="s">
        <v>53</v>
      </c>
      <c r="E280" s="35" t="s">
        <v>46</v>
      </c>
    </row>
    <row r="281" spans="1:16" ht="12.75">
      <c r="A281" s="25" t="s">
        <v>44</v>
      </c>
      <c s="29" t="s">
        <v>614</v>
      </c>
      <c s="29" t="s">
        <v>2602</v>
      </c>
      <c s="25" t="s">
        <v>70</v>
      </c>
      <c s="30" t="s">
        <v>2603</v>
      </c>
      <c s="31" t="s">
        <v>689</v>
      </c>
      <c s="32">
        <v>9</v>
      </c>
      <c s="33">
        <v>0</v>
      </c>
      <c s="33">
        <f>ROUND(ROUND(H281,2)*ROUND(G281,3),2)</f>
      </c>
      <c r="O281">
        <f>(I281*21)/100</f>
      </c>
      <c t="s">
        <v>22</v>
      </c>
    </row>
    <row r="282" spans="1:5" ht="12.75">
      <c r="A282" s="34" t="s">
        <v>49</v>
      </c>
      <c r="E282" s="35" t="s">
        <v>46</v>
      </c>
    </row>
    <row r="283" spans="1:5" ht="12.75">
      <c r="A283" s="36" t="s">
        <v>51</v>
      </c>
      <c r="E283" s="37" t="s">
        <v>827</v>
      </c>
    </row>
    <row r="284" spans="1:5" ht="12.75">
      <c r="A284" t="s">
        <v>53</v>
      </c>
      <c r="E284" s="35" t="s">
        <v>46</v>
      </c>
    </row>
    <row r="285" spans="1:16" ht="12.75">
      <c r="A285" s="25" t="s">
        <v>44</v>
      </c>
      <c s="29" t="s">
        <v>710</v>
      </c>
      <c s="29" t="s">
        <v>2604</v>
      </c>
      <c s="25" t="s">
        <v>83</v>
      </c>
      <c s="30" t="s">
        <v>2605</v>
      </c>
      <c s="31" t="s">
        <v>689</v>
      </c>
      <c s="32">
        <v>4</v>
      </c>
      <c s="33">
        <v>0</v>
      </c>
      <c s="33">
        <f>ROUND(ROUND(H285,2)*ROUND(G285,3),2)</f>
      </c>
      <c r="O285">
        <f>(I285*21)/100</f>
      </c>
      <c t="s">
        <v>22</v>
      </c>
    </row>
    <row r="286" spans="1:5" ht="38.25">
      <c r="A286" s="34" t="s">
        <v>49</v>
      </c>
      <c r="E286" s="35" t="s">
        <v>2606</v>
      </c>
    </row>
    <row r="287" spans="1:5" ht="12.75">
      <c r="A287" s="36" t="s">
        <v>51</v>
      </c>
      <c r="E287" s="37" t="s">
        <v>1027</v>
      </c>
    </row>
    <row r="288" spans="1:5" ht="12.75">
      <c r="A288" t="s">
        <v>53</v>
      </c>
      <c r="E288" s="35" t="s">
        <v>46</v>
      </c>
    </row>
    <row r="289" spans="1:16" ht="12.75">
      <c r="A289" s="25" t="s">
        <v>44</v>
      </c>
      <c s="29" t="s">
        <v>715</v>
      </c>
      <c s="29" t="s">
        <v>2604</v>
      </c>
      <c s="25" t="s">
        <v>86</v>
      </c>
      <c s="30" t="s">
        <v>2607</v>
      </c>
      <c s="31" t="s">
        <v>689</v>
      </c>
      <c s="32">
        <v>2</v>
      </c>
      <c s="33">
        <v>0</v>
      </c>
      <c s="33">
        <f>ROUND(ROUND(H289,2)*ROUND(G289,3),2)</f>
      </c>
      <c r="O289">
        <f>(I289*21)/100</f>
      </c>
      <c t="s">
        <v>22</v>
      </c>
    </row>
    <row r="290" spans="1:5" ht="38.25">
      <c r="A290" s="34" t="s">
        <v>49</v>
      </c>
      <c r="E290" s="35" t="s">
        <v>2608</v>
      </c>
    </row>
    <row r="291" spans="1:5" ht="12.75">
      <c r="A291" s="36" t="s">
        <v>51</v>
      </c>
      <c r="E291" s="37" t="s">
        <v>184</v>
      </c>
    </row>
    <row r="292" spans="1:5" ht="12.75">
      <c r="A292" t="s">
        <v>53</v>
      </c>
      <c r="E292" s="35" t="s">
        <v>46</v>
      </c>
    </row>
    <row r="293" spans="1:16" ht="12.75">
      <c r="A293" s="25" t="s">
        <v>44</v>
      </c>
      <c s="29" t="s">
        <v>721</v>
      </c>
      <c s="29" t="s">
        <v>2604</v>
      </c>
      <c s="25" t="s">
        <v>2552</v>
      </c>
      <c s="30" t="s">
        <v>2609</v>
      </c>
      <c s="31" t="s">
        <v>689</v>
      </c>
      <c s="32">
        <v>3</v>
      </c>
      <c s="33">
        <v>0</v>
      </c>
      <c s="33">
        <f>ROUND(ROUND(H293,2)*ROUND(G293,3),2)</f>
      </c>
      <c r="O293">
        <f>(I293*21)/100</f>
      </c>
      <c t="s">
        <v>22</v>
      </c>
    </row>
    <row r="294" spans="1:5" ht="25.5">
      <c r="A294" s="34" t="s">
        <v>49</v>
      </c>
      <c r="E294" s="35" t="s">
        <v>2610</v>
      </c>
    </row>
    <row r="295" spans="1:5" ht="12.75">
      <c r="A295" s="36" t="s">
        <v>51</v>
      </c>
      <c r="E295" s="37" t="s">
        <v>1633</v>
      </c>
    </row>
    <row r="296" spans="1:5" ht="12.75">
      <c r="A296" t="s">
        <v>53</v>
      </c>
      <c r="E296" s="35" t="s">
        <v>46</v>
      </c>
    </row>
    <row r="297" spans="1:16" ht="12.75">
      <c r="A297" s="25" t="s">
        <v>44</v>
      </c>
      <c s="29" t="s">
        <v>726</v>
      </c>
      <c s="29" t="s">
        <v>2611</v>
      </c>
      <c s="25" t="s">
        <v>70</v>
      </c>
      <c s="30" t="s">
        <v>2612</v>
      </c>
      <c s="31" t="s">
        <v>689</v>
      </c>
      <c s="32">
        <v>2</v>
      </c>
      <c s="33">
        <v>0</v>
      </c>
      <c s="33">
        <f>ROUND(ROUND(H297,2)*ROUND(G297,3),2)</f>
      </c>
      <c r="O297">
        <f>(I297*21)/100</f>
      </c>
      <c t="s">
        <v>22</v>
      </c>
    </row>
    <row r="298" spans="1:5" ht="12.75">
      <c r="A298" s="34" t="s">
        <v>49</v>
      </c>
      <c r="E298" s="35" t="s">
        <v>46</v>
      </c>
    </row>
    <row r="299" spans="1:5" ht="12.75">
      <c r="A299" s="36" t="s">
        <v>51</v>
      </c>
      <c r="E299" s="37" t="s">
        <v>184</v>
      </c>
    </row>
    <row r="300" spans="1:5" ht="12.75">
      <c r="A300" t="s">
        <v>53</v>
      </c>
      <c r="E300" s="35" t="s">
        <v>46</v>
      </c>
    </row>
    <row r="301" spans="1:16" ht="12.75">
      <c r="A301" s="25" t="s">
        <v>44</v>
      </c>
      <c s="29" t="s">
        <v>729</v>
      </c>
      <c s="29" t="s">
        <v>2613</v>
      </c>
      <c s="25" t="s">
        <v>70</v>
      </c>
      <c s="30" t="s">
        <v>2614</v>
      </c>
      <c s="31" t="s">
        <v>689</v>
      </c>
      <c s="32">
        <v>4</v>
      </c>
      <c s="33">
        <v>0</v>
      </c>
      <c s="33">
        <f>ROUND(ROUND(H301,2)*ROUND(G301,3),2)</f>
      </c>
      <c r="O301">
        <f>(I301*21)/100</f>
      </c>
      <c t="s">
        <v>22</v>
      </c>
    </row>
    <row r="302" spans="1:5" ht="12.75">
      <c r="A302" s="34" t="s">
        <v>49</v>
      </c>
      <c r="E302" s="35" t="s">
        <v>46</v>
      </c>
    </row>
    <row r="303" spans="1:5" ht="12.75">
      <c r="A303" s="36" t="s">
        <v>51</v>
      </c>
      <c r="E303" s="37" t="s">
        <v>1027</v>
      </c>
    </row>
    <row r="304" spans="1:5" ht="12.75">
      <c r="A304" t="s">
        <v>53</v>
      </c>
      <c r="E304" s="35" t="s">
        <v>46</v>
      </c>
    </row>
    <row r="305" spans="1:16" ht="12.75">
      <c r="A305" s="25" t="s">
        <v>44</v>
      </c>
      <c s="29" t="s">
        <v>734</v>
      </c>
      <c s="29" t="s">
        <v>2615</v>
      </c>
      <c s="25" t="s">
        <v>70</v>
      </c>
      <c s="30" t="s">
        <v>2616</v>
      </c>
      <c s="31" t="s">
        <v>689</v>
      </c>
      <c s="32">
        <v>6</v>
      </c>
      <c s="33">
        <v>0</v>
      </c>
      <c s="33">
        <f>ROUND(ROUND(H305,2)*ROUND(G305,3),2)</f>
      </c>
      <c r="O305">
        <f>(I305*21)/100</f>
      </c>
      <c t="s">
        <v>22</v>
      </c>
    </row>
    <row r="306" spans="1:5" ht="12.75">
      <c r="A306" s="34" t="s">
        <v>49</v>
      </c>
      <c r="E306" s="35" t="s">
        <v>46</v>
      </c>
    </row>
    <row r="307" spans="1:5" ht="12.75">
      <c r="A307" s="36" t="s">
        <v>51</v>
      </c>
      <c r="E307" s="37" t="s">
        <v>1128</v>
      </c>
    </row>
    <row r="308" spans="1:5" ht="12.75">
      <c r="A308" t="s">
        <v>53</v>
      </c>
      <c r="E308" s="35" t="s">
        <v>46</v>
      </c>
    </row>
    <row r="309" spans="1:16" ht="12.75">
      <c r="A309" s="25" t="s">
        <v>44</v>
      </c>
      <c s="29" t="s">
        <v>739</v>
      </c>
      <c s="29" t="s">
        <v>2617</v>
      </c>
      <c s="25" t="s">
        <v>70</v>
      </c>
      <c s="30" t="s">
        <v>2618</v>
      </c>
      <c s="31" t="s">
        <v>689</v>
      </c>
      <c s="32">
        <v>4</v>
      </c>
      <c s="33">
        <v>0</v>
      </c>
      <c s="33">
        <f>ROUND(ROUND(H309,2)*ROUND(G309,3),2)</f>
      </c>
      <c r="O309">
        <f>(I309*21)/100</f>
      </c>
      <c t="s">
        <v>22</v>
      </c>
    </row>
    <row r="310" spans="1:5" ht="12.75">
      <c r="A310" s="34" t="s">
        <v>49</v>
      </c>
      <c r="E310" s="35" t="s">
        <v>46</v>
      </c>
    </row>
    <row r="311" spans="1:5" ht="12.75">
      <c r="A311" s="36" t="s">
        <v>51</v>
      </c>
      <c r="E311" s="37" t="s">
        <v>1027</v>
      </c>
    </row>
    <row r="312" spans="1:5" ht="12.75">
      <c r="A312" t="s">
        <v>53</v>
      </c>
      <c r="E312" s="35" t="s">
        <v>46</v>
      </c>
    </row>
    <row r="313" spans="1:16" ht="12.75">
      <c r="A313" s="25" t="s">
        <v>44</v>
      </c>
      <c s="29" t="s">
        <v>745</v>
      </c>
      <c s="29" t="s">
        <v>2619</v>
      </c>
      <c s="25" t="s">
        <v>86</v>
      </c>
      <c s="30" t="s">
        <v>2620</v>
      </c>
      <c s="31" t="s">
        <v>689</v>
      </c>
      <c s="32">
        <v>2</v>
      </c>
      <c s="33">
        <v>0</v>
      </c>
      <c s="33">
        <f>ROUND(ROUND(H313,2)*ROUND(G313,3),2)</f>
      </c>
      <c r="O313">
        <f>(I313*21)/100</f>
      </c>
      <c t="s">
        <v>22</v>
      </c>
    </row>
    <row r="314" spans="1:5" ht="12.75">
      <c r="A314" s="34" t="s">
        <v>49</v>
      </c>
      <c r="E314" s="35" t="s">
        <v>46</v>
      </c>
    </row>
    <row r="315" spans="1:5" ht="12.75">
      <c r="A315" s="36" t="s">
        <v>51</v>
      </c>
      <c r="E315" s="37" t="s">
        <v>184</v>
      </c>
    </row>
    <row r="316" spans="1:5" ht="12.75">
      <c r="A316" t="s">
        <v>53</v>
      </c>
      <c r="E316" s="35" t="s">
        <v>46</v>
      </c>
    </row>
    <row r="317" spans="1:16" ht="12.75">
      <c r="A317" s="25" t="s">
        <v>44</v>
      </c>
      <c s="29" t="s">
        <v>750</v>
      </c>
      <c s="29" t="s">
        <v>2621</v>
      </c>
      <c s="25" t="s">
        <v>70</v>
      </c>
      <c s="30" t="s">
        <v>2622</v>
      </c>
      <c s="31" t="s">
        <v>689</v>
      </c>
      <c s="32">
        <v>6</v>
      </c>
      <c s="33">
        <v>0</v>
      </c>
      <c s="33">
        <f>ROUND(ROUND(H317,2)*ROUND(G317,3),2)</f>
      </c>
      <c r="O317">
        <f>(I317*21)/100</f>
      </c>
      <c t="s">
        <v>22</v>
      </c>
    </row>
    <row r="318" spans="1:5" ht="12.75">
      <c r="A318" s="34" t="s">
        <v>49</v>
      </c>
      <c r="E318" s="35" t="s">
        <v>46</v>
      </c>
    </row>
    <row r="319" spans="1:5" ht="12.75">
      <c r="A319" s="36" t="s">
        <v>51</v>
      </c>
      <c r="E319" s="37" t="s">
        <v>1128</v>
      </c>
    </row>
    <row r="320" spans="1:5" ht="12.75">
      <c r="A320" t="s">
        <v>53</v>
      </c>
      <c r="E320" s="35" t="s">
        <v>46</v>
      </c>
    </row>
    <row r="321" spans="1:16" ht="12.75">
      <c r="A321" s="25" t="s">
        <v>44</v>
      </c>
      <c s="29" t="s">
        <v>753</v>
      </c>
      <c s="29" t="s">
        <v>240</v>
      </c>
      <c s="25" t="s">
        <v>46</v>
      </c>
      <c s="30" t="s">
        <v>2623</v>
      </c>
      <c s="31" t="s">
        <v>689</v>
      </c>
      <c s="32">
        <v>6</v>
      </c>
      <c s="33">
        <v>0</v>
      </c>
      <c s="33">
        <f>ROUND(ROUND(H321,2)*ROUND(G321,3),2)</f>
      </c>
      <c r="O321">
        <f>(I321*21)/100</f>
      </c>
      <c t="s">
        <v>22</v>
      </c>
    </row>
    <row r="322" spans="1:5" ht="12.75">
      <c r="A322" s="34" t="s">
        <v>49</v>
      </c>
      <c r="E322" s="35" t="s">
        <v>46</v>
      </c>
    </row>
    <row r="323" spans="1:5" ht="12.75">
      <c r="A323" s="36" t="s">
        <v>51</v>
      </c>
      <c r="E323" s="37" t="s">
        <v>1128</v>
      </c>
    </row>
    <row r="324" spans="1:5" ht="12.75">
      <c r="A324" t="s">
        <v>53</v>
      </c>
      <c r="E324" s="35" t="s">
        <v>46</v>
      </c>
    </row>
    <row r="325" spans="1:16" ht="12.75">
      <c r="A325" s="25" t="s">
        <v>44</v>
      </c>
      <c s="29" t="s">
        <v>811</v>
      </c>
      <c s="29" t="s">
        <v>2202</v>
      </c>
      <c s="25" t="s">
        <v>46</v>
      </c>
      <c s="30" t="s">
        <v>2624</v>
      </c>
      <c s="31" t="s">
        <v>415</v>
      </c>
      <c s="32">
        <v>20</v>
      </c>
      <c s="33">
        <v>0</v>
      </c>
      <c s="33">
        <f>ROUND(ROUND(H325,2)*ROUND(G325,3),2)</f>
      </c>
      <c r="O325">
        <f>(I325*21)/100</f>
      </c>
      <c t="s">
        <v>22</v>
      </c>
    </row>
    <row r="326" spans="1:5" ht="12.75">
      <c r="A326" s="34" t="s">
        <v>49</v>
      </c>
      <c r="E326" s="35" t="s">
        <v>46</v>
      </c>
    </row>
    <row r="327" spans="1:5" ht="12.75">
      <c r="A327" s="36" t="s">
        <v>51</v>
      </c>
      <c r="E327" s="37" t="s">
        <v>2540</v>
      </c>
    </row>
    <row r="328" spans="1:5" ht="12.75">
      <c r="A328" t="s">
        <v>53</v>
      </c>
      <c r="E328" s="35" t="s">
        <v>46</v>
      </c>
    </row>
    <row r="329" spans="1:16" ht="12.75">
      <c r="A329" s="25" t="s">
        <v>44</v>
      </c>
      <c s="29" t="s">
        <v>840</v>
      </c>
      <c s="29" t="s">
        <v>2625</v>
      </c>
      <c s="25" t="s">
        <v>46</v>
      </c>
      <c s="30" t="s">
        <v>2626</v>
      </c>
      <c s="31" t="s">
        <v>415</v>
      </c>
      <c s="32">
        <v>25</v>
      </c>
      <c s="33">
        <v>0</v>
      </c>
      <c s="33">
        <f>ROUND(ROUND(H329,2)*ROUND(G329,3),2)</f>
      </c>
      <c r="O329">
        <f>(I329*21)/100</f>
      </c>
      <c t="s">
        <v>22</v>
      </c>
    </row>
    <row r="330" spans="1:5" ht="12.75">
      <c r="A330" s="34" t="s">
        <v>49</v>
      </c>
      <c r="E330" s="35" t="s">
        <v>46</v>
      </c>
    </row>
    <row r="331" spans="1:5" ht="12.75">
      <c r="A331" s="36" t="s">
        <v>51</v>
      </c>
      <c r="E331" s="37" t="s">
        <v>1130</v>
      </c>
    </row>
    <row r="332" spans="1:5" ht="12.75">
      <c r="A332" t="s">
        <v>53</v>
      </c>
      <c r="E332" s="35" t="s">
        <v>46</v>
      </c>
    </row>
    <row r="333" spans="1:16" ht="12.75">
      <c r="A333" s="25" t="s">
        <v>44</v>
      </c>
      <c s="29" t="s">
        <v>845</v>
      </c>
      <c s="29" t="s">
        <v>2627</v>
      </c>
      <c s="25" t="s">
        <v>46</v>
      </c>
      <c s="30" t="s">
        <v>2550</v>
      </c>
      <c s="31" t="s">
        <v>689</v>
      </c>
      <c s="32">
        <v>2</v>
      </c>
      <c s="33">
        <v>0</v>
      </c>
      <c s="33">
        <f>ROUND(ROUND(H333,2)*ROUND(G333,3),2)</f>
      </c>
      <c r="O333">
        <f>(I333*21)/100</f>
      </c>
      <c t="s">
        <v>22</v>
      </c>
    </row>
    <row r="334" spans="1:5" ht="12.75">
      <c r="A334" s="34" t="s">
        <v>49</v>
      </c>
      <c r="E334" s="35" t="s">
        <v>46</v>
      </c>
    </row>
    <row r="335" spans="1:5" ht="12.75">
      <c r="A335" s="36" t="s">
        <v>51</v>
      </c>
      <c r="E335" s="37" t="s">
        <v>184</v>
      </c>
    </row>
    <row r="336" spans="1:5" ht="12.75">
      <c r="A336" t="s">
        <v>53</v>
      </c>
      <c r="E336" s="35" t="s">
        <v>46</v>
      </c>
    </row>
    <row r="337" spans="1:16" ht="12.75">
      <c r="A337" s="25" t="s">
        <v>44</v>
      </c>
      <c s="29" t="s">
        <v>850</v>
      </c>
      <c s="29" t="s">
        <v>2628</v>
      </c>
      <c s="25" t="s">
        <v>46</v>
      </c>
      <c s="30" t="s">
        <v>2551</v>
      </c>
      <c s="31" t="s">
        <v>689</v>
      </c>
      <c s="32">
        <v>1</v>
      </c>
      <c s="33">
        <v>0</v>
      </c>
      <c s="33">
        <f>ROUND(ROUND(H337,2)*ROUND(G337,3),2)</f>
      </c>
      <c r="O337">
        <f>(I337*21)/100</f>
      </c>
      <c t="s">
        <v>22</v>
      </c>
    </row>
    <row r="338" spans="1:5" ht="12.75">
      <c r="A338" s="34" t="s">
        <v>49</v>
      </c>
      <c r="E338" s="35" t="s">
        <v>46</v>
      </c>
    </row>
    <row r="339" spans="1:5" ht="12.75">
      <c r="A339" s="36" t="s">
        <v>51</v>
      </c>
      <c r="E339" s="37" t="s">
        <v>62</v>
      </c>
    </row>
    <row r="340" spans="1:5" ht="12.75">
      <c r="A340" t="s">
        <v>53</v>
      </c>
      <c r="E340" s="35" t="s">
        <v>46</v>
      </c>
    </row>
    <row r="341" spans="1:18" ht="12.75" customHeight="1">
      <c r="A341" s="6" t="s">
        <v>42</v>
      </c>
      <c s="6"/>
      <c s="40" t="s">
        <v>39</v>
      </c>
      <c s="6"/>
      <c s="27" t="s">
        <v>488</v>
      </c>
      <c s="6"/>
      <c s="6"/>
      <c s="6"/>
      <c s="41">
        <f>0+Q341</f>
      </c>
      <c r="O341">
        <f>0+R341</f>
      </c>
      <c r="Q341">
        <f>0+I342+I346+I350+I354</f>
      </c>
      <c>
        <f>0+O342+O346+O350+O354</f>
      </c>
    </row>
    <row r="342" spans="1:16" ht="12.75">
      <c r="A342" s="25" t="s">
        <v>44</v>
      </c>
      <c s="29" t="s">
        <v>758</v>
      </c>
      <c s="29" t="s">
        <v>2629</v>
      </c>
      <c s="25" t="s">
        <v>46</v>
      </c>
      <c s="30" t="s">
        <v>2630</v>
      </c>
      <c s="31" t="s">
        <v>2631</v>
      </c>
      <c s="32">
        <v>1</v>
      </c>
      <c s="33">
        <v>0</v>
      </c>
      <c s="33">
        <f>ROUND(ROUND(H342,2)*ROUND(G342,3),2)</f>
      </c>
      <c r="O342">
        <f>(I342*21)/100</f>
      </c>
      <c t="s">
        <v>22</v>
      </c>
    </row>
    <row r="343" spans="1:5" ht="12.75">
      <c r="A343" s="34" t="s">
        <v>49</v>
      </c>
      <c r="E343" s="35" t="s">
        <v>46</v>
      </c>
    </row>
    <row r="344" spans="1:5" ht="12.75">
      <c r="A344" s="36" t="s">
        <v>51</v>
      </c>
      <c r="E344" s="37" t="s">
        <v>62</v>
      </c>
    </row>
    <row r="345" spans="1:5" ht="12.75">
      <c r="A345" t="s">
        <v>53</v>
      </c>
      <c r="E345" s="35" t="s">
        <v>46</v>
      </c>
    </row>
    <row r="346" spans="1:16" ht="12.75">
      <c r="A346" s="25" t="s">
        <v>44</v>
      </c>
      <c s="29" t="s">
        <v>764</v>
      </c>
      <c s="29" t="s">
        <v>2632</v>
      </c>
      <c s="25" t="s">
        <v>46</v>
      </c>
      <c s="30" t="s">
        <v>2633</v>
      </c>
      <c s="31" t="s">
        <v>164</v>
      </c>
      <c s="32">
        <v>4</v>
      </c>
      <c s="33">
        <v>0</v>
      </c>
      <c s="33">
        <f>ROUND(ROUND(H346,2)*ROUND(G346,3),2)</f>
      </c>
      <c r="O346">
        <f>(I346*21)/100</f>
      </c>
      <c t="s">
        <v>22</v>
      </c>
    </row>
    <row r="347" spans="1:5" ht="12.75">
      <c r="A347" s="34" t="s">
        <v>49</v>
      </c>
      <c r="E347" s="35" t="s">
        <v>46</v>
      </c>
    </row>
    <row r="348" spans="1:5" ht="12.75">
      <c r="A348" s="36" t="s">
        <v>51</v>
      </c>
      <c r="E348" s="37" t="s">
        <v>1027</v>
      </c>
    </row>
    <row r="349" spans="1:5" ht="12.75">
      <c r="A349" t="s">
        <v>53</v>
      </c>
      <c r="E349" s="35" t="s">
        <v>46</v>
      </c>
    </row>
    <row r="350" spans="1:16" ht="12.75">
      <c r="A350" s="25" t="s">
        <v>44</v>
      </c>
      <c s="29" t="s">
        <v>769</v>
      </c>
      <c s="29" t="s">
        <v>2634</v>
      </c>
      <c s="25" t="s">
        <v>46</v>
      </c>
      <c s="30" t="s">
        <v>2635</v>
      </c>
      <c s="31" t="s">
        <v>2460</v>
      </c>
      <c s="32">
        <v>1</v>
      </c>
      <c s="33">
        <v>0</v>
      </c>
      <c s="33">
        <f>ROUND(ROUND(H350,2)*ROUND(G350,3),2)</f>
      </c>
      <c r="O350">
        <f>(I350*21)/100</f>
      </c>
      <c t="s">
        <v>22</v>
      </c>
    </row>
    <row r="351" spans="1:5" ht="12.75">
      <c r="A351" s="34" t="s">
        <v>49</v>
      </c>
      <c r="E351" s="35" t="s">
        <v>46</v>
      </c>
    </row>
    <row r="352" spans="1:5" ht="12.75">
      <c r="A352" s="36" t="s">
        <v>51</v>
      </c>
      <c r="E352" s="37" t="s">
        <v>62</v>
      </c>
    </row>
    <row r="353" spans="1:5" ht="12.75">
      <c r="A353" t="s">
        <v>53</v>
      </c>
      <c r="E353" s="35" t="s">
        <v>46</v>
      </c>
    </row>
    <row r="354" spans="1:16" ht="12.75">
      <c r="A354" s="25" t="s">
        <v>44</v>
      </c>
      <c s="29" t="s">
        <v>873</v>
      </c>
      <c s="29" t="s">
        <v>2636</v>
      </c>
      <c s="25" t="s">
        <v>46</v>
      </c>
      <c s="30" t="s">
        <v>2637</v>
      </c>
      <c s="31" t="s">
        <v>689</v>
      </c>
      <c s="32">
        <v>2</v>
      </c>
      <c s="33">
        <v>0</v>
      </c>
      <c s="33">
        <f>ROUND(ROUND(H354,2)*ROUND(G354,3),2)</f>
      </c>
      <c r="O354">
        <f>(I354*21)/100</f>
      </c>
      <c t="s">
        <v>22</v>
      </c>
    </row>
    <row r="355" spans="1:5" ht="12.75">
      <c r="A355" s="34" t="s">
        <v>49</v>
      </c>
      <c r="E355" s="35" t="s">
        <v>46</v>
      </c>
    </row>
    <row r="356" spans="1:5" ht="12.75">
      <c r="A356" s="36" t="s">
        <v>51</v>
      </c>
      <c r="E356" s="37" t="s">
        <v>184</v>
      </c>
    </row>
    <row r="357" spans="1:5" ht="12.75">
      <c r="A357" t="s">
        <v>53</v>
      </c>
      <c r="E357" s="35" t="s">
        <v>46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0+O8+O53+O114+O135+O208+O309</f>
      </c>
      <c t="s">
        <v>21</v>
      </c>
    </row>
    <row r="3" spans="1:16" ht="15" customHeight="1">
      <c r="A3" t="s">
        <v>11</v>
      </c>
      <c s="12" t="s">
        <v>13</v>
      </c>
      <c s="13" t="s">
        <v>14</v>
      </c>
      <c s="1"/>
      <c s="14" t="s">
        <v>15</v>
      </c>
      <c s="1"/>
      <c s="9"/>
      <c s="8" t="s">
        <v>2638</v>
      </c>
      <c s="38">
        <f>0+I8+I53+I114+I135+I208+I309</f>
      </c>
      <c r="O3" t="s">
        <v>18</v>
      </c>
      <c t="s">
        <v>22</v>
      </c>
    </row>
    <row r="4" spans="1:16" ht="15" customHeight="1">
      <c r="A4" t="s">
        <v>16</v>
      </c>
      <c s="16" t="s">
        <v>17</v>
      </c>
      <c s="17" t="s">
        <v>2638</v>
      </c>
      <c s="6"/>
      <c s="18" t="s">
        <v>2639</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0+I9+I13+I17+I21+I25+I29+I33+I37+I41+I45+I49</f>
      </c>
      <c>
        <f>0+O9+O13+O17+O21+O25+O29+O33+O37+O41+O45+O49</f>
      </c>
    </row>
    <row r="9" spans="1:16" ht="12.75">
      <c r="A9" s="25" t="s">
        <v>44</v>
      </c>
      <c s="29" t="s">
        <v>739</v>
      </c>
      <c s="29" t="s">
        <v>2446</v>
      </c>
      <c s="25" t="s">
        <v>46</v>
      </c>
      <c s="30" t="s">
        <v>2447</v>
      </c>
      <c s="31" t="s">
        <v>300</v>
      </c>
      <c s="32">
        <v>12.6</v>
      </c>
      <c s="33">
        <v>0</v>
      </c>
      <c s="33">
        <f>ROUND(ROUND(H9,2)*ROUND(G9,3),2)</f>
      </c>
      <c r="O9">
        <f>(I9*21)/100</f>
      </c>
      <c t="s">
        <v>22</v>
      </c>
    </row>
    <row r="10" spans="1:5" ht="12.75">
      <c r="A10" s="34" t="s">
        <v>49</v>
      </c>
      <c r="E10" s="35" t="s">
        <v>2640</v>
      </c>
    </row>
    <row r="11" spans="1:5" ht="12.75">
      <c r="A11" s="36" t="s">
        <v>51</v>
      </c>
      <c r="E11" s="37" t="s">
        <v>2641</v>
      </c>
    </row>
    <row r="12" spans="1:5" ht="12.75">
      <c r="A12" t="s">
        <v>53</v>
      </c>
      <c r="E12" s="35" t="s">
        <v>46</v>
      </c>
    </row>
    <row r="13" spans="1:16" ht="12.75">
      <c r="A13" s="25" t="s">
        <v>44</v>
      </c>
      <c s="29" t="s">
        <v>745</v>
      </c>
      <c s="29" t="s">
        <v>2450</v>
      </c>
      <c s="25" t="s">
        <v>46</v>
      </c>
      <c s="30" t="s">
        <v>2451</v>
      </c>
      <c s="31" t="s">
        <v>164</v>
      </c>
      <c s="32">
        <v>2</v>
      </c>
      <c s="33">
        <v>0</v>
      </c>
      <c s="33">
        <f>ROUND(ROUND(H13,2)*ROUND(G13,3),2)</f>
      </c>
      <c r="O13">
        <f>(I13*21)/100</f>
      </c>
      <c t="s">
        <v>22</v>
      </c>
    </row>
    <row r="14" spans="1:5" ht="12.75">
      <c r="A14" s="34" t="s">
        <v>49</v>
      </c>
      <c r="E14" s="35" t="s">
        <v>46</v>
      </c>
    </row>
    <row r="15" spans="1:5" ht="12.75">
      <c r="A15" s="36" t="s">
        <v>51</v>
      </c>
      <c r="E15" s="37" t="s">
        <v>184</v>
      </c>
    </row>
    <row r="16" spans="1:5" ht="12.75">
      <c r="A16" t="s">
        <v>53</v>
      </c>
      <c r="E16" s="35" t="s">
        <v>46</v>
      </c>
    </row>
    <row r="17" spans="1:16" ht="12.75">
      <c r="A17" s="25" t="s">
        <v>44</v>
      </c>
      <c s="29" t="s">
        <v>750</v>
      </c>
      <c s="29" t="s">
        <v>2452</v>
      </c>
      <c s="25" t="s">
        <v>46</v>
      </c>
      <c s="30" t="s">
        <v>2453</v>
      </c>
      <c s="31" t="s">
        <v>164</v>
      </c>
      <c s="32">
        <v>2</v>
      </c>
      <c s="33">
        <v>0</v>
      </c>
      <c s="33">
        <f>ROUND(ROUND(H17,2)*ROUND(G17,3),2)</f>
      </c>
      <c r="O17">
        <f>(I17*21)/100</f>
      </c>
      <c t="s">
        <v>22</v>
      </c>
    </row>
    <row r="18" spans="1:5" ht="12.75">
      <c r="A18" s="34" t="s">
        <v>49</v>
      </c>
      <c r="E18" s="35" t="s">
        <v>46</v>
      </c>
    </row>
    <row r="19" spans="1:5" ht="12.75">
      <c r="A19" s="36" t="s">
        <v>51</v>
      </c>
      <c r="E19" s="37" t="s">
        <v>184</v>
      </c>
    </row>
    <row r="20" spans="1:5" ht="12.75">
      <c r="A20" t="s">
        <v>53</v>
      </c>
      <c r="E20" s="35" t="s">
        <v>46</v>
      </c>
    </row>
    <row r="21" spans="1:16" ht="12.75">
      <c r="A21" s="25" t="s">
        <v>44</v>
      </c>
      <c s="29" t="s">
        <v>753</v>
      </c>
      <c s="29" t="s">
        <v>2454</v>
      </c>
      <c s="25" t="s">
        <v>46</v>
      </c>
      <c s="30" t="s">
        <v>2455</v>
      </c>
      <c s="31" t="s">
        <v>689</v>
      </c>
      <c s="32">
        <v>3</v>
      </c>
      <c s="33">
        <v>0</v>
      </c>
      <c s="33">
        <f>ROUND(ROUND(H21,2)*ROUND(G21,3),2)</f>
      </c>
      <c r="O21">
        <f>(I21*21)/100</f>
      </c>
      <c t="s">
        <v>22</v>
      </c>
    </row>
    <row r="22" spans="1:5" ht="12.75">
      <c r="A22" s="34" t="s">
        <v>49</v>
      </c>
      <c r="E22" s="35" t="s">
        <v>46</v>
      </c>
    </row>
    <row r="23" spans="1:5" ht="12.75">
      <c r="A23" s="36" t="s">
        <v>51</v>
      </c>
      <c r="E23" s="37" t="s">
        <v>1633</v>
      </c>
    </row>
    <row r="24" spans="1:5" ht="12.75">
      <c r="A24" t="s">
        <v>53</v>
      </c>
      <c r="E24" s="35" t="s">
        <v>46</v>
      </c>
    </row>
    <row r="25" spans="1:16" ht="12.75">
      <c r="A25" s="25" t="s">
        <v>44</v>
      </c>
      <c s="29" t="s">
        <v>758</v>
      </c>
      <c s="29" t="s">
        <v>2456</v>
      </c>
      <c s="25" t="s">
        <v>46</v>
      </c>
      <c s="30" t="s">
        <v>2457</v>
      </c>
      <c s="31" t="s">
        <v>689</v>
      </c>
      <c s="32">
        <v>3</v>
      </c>
      <c s="33">
        <v>0</v>
      </c>
      <c s="33">
        <f>ROUND(ROUND(H25,2)*ROUND(G25,3),2)</f>
      </c>
      <c r="O25">
        <f>(I25*21)/100</f>
      </c>
      <c t="s">
        <v>22</v>
      </c>
    </row>
    <row r="26" spans="1:5" ht="12.75">
      <c r="A26" s="34" t="s">
        <v>49</v>
      </c>
      <c r="E26" s="35" t="s">
        <v>46</v>
      </c>
    </row>
    <row r="27" spans="1:5" ht="12.75">
      <c r="A27" s="36" t="s">
        <v>51</v>
      </c>
      <c r="E27" s="37" t="s">
        <v>1633</v>
      </c>
    </row>
    <row r="28" spans="1:5" ht="12.75">
      <c r="A28" t="s">
        <v>53</v>
      </c>
      <c r="E28" s="35" t="s">
        <v>46</v>
      </c>
    </row>
    <row r="29" spans="1:16" ht="12.75">
      <c r="A29" s="25" t="s">
        <v>44</v>
      </c>
      <c s="29" t="s">
        <v>764</v>
      </c>
      <c s="29" t="s">
        <v>2458</v>
      </c>
      <c s="25" t="s">
        <v>46</v>
      </c>
      <c s="30" t="s">
        <v>2459</v>
      </c>
      <c s="31" t="s">
        <v>2460</v>
      </c>
      <c s="32">
        <v>1</v>
      </c>
      <c s="33">
        <v>0</v>
      </c>
      <c s="33">
        <f>ROUND(ROUND(H29,2)*ROUND(G29,3),2)</f>
      </c>
      <c r="O29">
        <f>(I29*21)/100</f>
      </c>
      <c t="s">
        <v>22</v>
      </c>
    </row>
    <row r="30" spans="1:5" ht="12.75">
      <c r="A30" s="34" t="s">
        <v>49</v>
      </c>
      <c r="E30" s="35" t="s">
        <v>2461</v>
      </c>
    </row>
    <row r="31" spans="1:5" ht="12.75">
      <c r="A31" s="36" t="s">
        <v>51</v>
      </c>
      <c r="E31" s="37" t="s">
        <v>62</v>
      </c>
    </row>
    <row r="32" spans="1:5" ht="12.75">
      <c r="A32" t="s">
        <v>53</v>
      </c>
      <c r="E32" s="35" t="s">
        <v>46</v>
      </c>
    </row>
    <row r="33" spans="1:16" ht="12.75">
      <c r="A33" s="25" t="s">
        <v>44</v>
      </c>
      <c s="29" t="s">
        <v>769</v>
      </c>
      <c s="29" t="s">
        <v>2462</v>
      </c>
      <c s="25" t="s">
        <v>46</v>
      </c>
      <c s="30" t="s">
        <v>2463</v>
      </c>
      <c s="31" t="s">
        <v>2460</v>
      </c>
      <c s="32">
        <v>1</v>
      </c>
      <c s="33">
        <v>0</v>
      </c>
      <c s="33">
        <f>ROUND(ROUND(H33,2)*ROUND(G33,3),2)</f>
      </c>
      <c r="O33">
        <f>(I33*21)/100</f>
      </c>
      <c t="s">
        <v>22</v>
      </c>
    </row>
    <row r="34" spans="1:5" ht="12.75">
      <c r="A34" s="34" t="s">
        <v>49</v>
      </c>
      <c r="E34" s="35" t="s">
        <v>2464</v>
      </c>
    </row>
    <row r="35" spans="1:5" ht="12.75">
      <c r="A35" s="36" t="s">
        <v>51</v>
      </c>
      <c r="E35" s="37" t="s">
        <v>62</v>
      </c>
    </row>
    <row r="36" spans="1:5" ht="12.75">
      <c r="A36" t="s">
        <v>53</v>
      </c>
      <c r="E36" s="35" t="s">
        <v>46</v>
      </c>
    </row>
    <row r="37" spans="1:16" ht="12.75">
      <c r="A37" s="25" t="s">
        <v>44</v>
      </c>
      <c s="29" t="s">
        <v>774</v>
      </c>
      <c s="29" t="s">
        <v>2465</v>
      </c>
      <c s="25" t="s">
        <v>46</v>
      </c>
      <c s="30" t="s">
        <v>2466</v>
      </c>
      <c s="31" t="s">
        <v>2460</v>
      </c>
      <c s="32">
        <v>1</v>
      </c>
      <c s="33">
        <v>0</v>
      </c>
      <c s="33">
        <f>ROUND(ROUND(H37,2)*ROUND(G37,3),2)</f>
      </c>
      <c r="O37">
        <f>(I37*21)/100</f>
      </c>
      <c t="s">
        <v>22</v>
      </c>
    </row>
    <row r="38" spans="1:5" ht="12.75">
      <c r="A38" s="34" t="s">
        <v>49</v>
      </c>
      <c r="E38" s="35" t="s">
        <v>46</v>
      </c>
    </row>
    <row r="39" spans="1:5" ht="12.75">
      <c r="A39" s="36" t="s">
        <v>51</v>
      </c>
      <c r="E39" s="37" t="s">
        <v>62</v>
      </c>
    </row>
    <row r="40" spans="1:5" ht="12.75">
      <c r="A40" t="s">
        <v>53</v>
      </c>
      <c r="E40" s="35" t="s">
        <v>46</v>
      </c>
    </row>
    <row r="41" spans="1:16" ht="12.75">
      <c r="A41" s="25" t="s">
        <v>44</v>
      </c>
      <c s="29" t="s">
        <v>779</v>
      </c>
      <c s="29" t="s">
        <v>2467</v>
      </c>
      <c s="25" t="s">
        <v>46</v>
      </c>
      <c s="30" t="s">
        <v>2468</v>
      </c>
      <c s="31" t="s">
        <v>2460</v>
      </c>
      <c s="32">
        <v>1</v>
      </c>
      <c s="33">
        <v>0</v>
      </c>
      <c s="33">
        <f>ROUND(ROUND(H41,2)*ROUND(G41,3),2)</f>
      </c>
      <c r="O41">
        <f>(I41*21)/100</f>
      </c>
      <c t="s">
        <v>22</v>
      </c>
    </row>
    <row r="42" spans="1:5" ht="12.75">
      <c r="A42" s="34" t="s">
        <v>49</v>
      </c>
      <c r="E42" s="35" t="s">
        <v>46</v>
      </c>
    </row>
    <row r="43" spans="1:5" ht="12.75">
      <c r="A43" s="36" t="s">
        <v>51</v>
      </c>
      <c r="E43" s="37" t="s">
        <v>62</v>
      </c>
    </row>
    <row r="44" spans="1:5" ht="12.75">
      <c r="A44" t="s">
        <v>53</v>
      </c>
      <c r="E44" s="35" t="s">
        <v>46</v>
      </c>
    </row>
    <row r="45" spans="1:16" ht="12.75">
      <c r="A45" s="25" t="s">
        <v>44</v>
      </c>
      <c s="29" t="s">
        <v>784</v>
      </c>
      <c s="29" t="s">
        <v>2469</v>
      </c>
      <c s="25" t="s">
        <v>46</v>
      </c>
      <c s="30" t="s">
        <v>2470</v>
      </c>
      <c s="31" t="s">
        <v>2460</v>
      </c>
      <c s="32">
        <v>1</v>
      </c>
      <c s="33">
        <v>0</v>
      </c>
      <c s="33">
        <f>ROUND(ROUND(H45,2)*ROUND(G45,3),2)</f>
      </c>
      <c r="O45">
        <f>(I45*21)/100</f>
      </c>
      <c t="s">
        <v>22</v>
      </c>
    </row>
    <row r="46" spans="1:5" ht="12.75">
      <c r="A46" s="34" t="s">
        <v>49</v>
      </c>
      <c r="E46" s="35" t="s">
        <v>46</v>
      </c>
    </row>
    <row r="47" spans="1:5" ht="12.75">
      <c r="A47" s="36" t="s">
        <v>51</v>
      </c>
      <c r="E47" s="37" t="s">
        <v>62</v>
      </c>
    </row>
    <row r="48" spans="1:5" ht="12.75">
      <c r="A48" t="s">
        <v>53</v>
      </c>
      <c r="E48" s="35" t="s">
        <v>46</v>
      </c>
    </row>
    <row r="49" spans="1:16" ht="12.75">
      <c r="A49" s="25" t="s">
        <v>44</v>
      </c>
      <c s="29" t="s">
        <v>786</v>
      </c>
      <c s="29" t="s">
        <v>2471</v>
      </c>
      <c s="25" t="s">
        <v>46</v>
      </c>
      <c s="30" t="s">
        <v>2472</v>
      </c>
      <c s="31" t="s">
        <v>2460</v>
      </c>
      <c s="32">
        <v>1</v>
      </c>
      <c s="33">
        <v>0</v>
      </c>
      <c s="33">
        <f>ROUND(ROUND(H49,2)*ROUND(G49,3),2)</f>
      </c>
      <c r="O49">
        <f>(I49*21)/100</f>
      </c>
      <c t="s">
        <v>22</v>
      </c>
    </row>
    <row r="50" spans="1:5" ht="12.75">
      <c r="A50" s="34" t="s">
        <v>49</v>
      </c>
      <c r="E50" s="35" t="s">
        <v>46</v>
      </c>
    </row>
    <row r="51" spans="1:5" ht="12.75">
      <c r="A51" s="36" t="s">
        <v>51</v>
      </c>
      <c r="E51" s="37" t="s">
        <v>62</v>
      </c>
    </row>
    <row r="52" spans="1:5" ht="12.75">
      <c r="A52" t="s">
        <v>53</v>
      </c>
      <c r="E52" s="35" t="s">
        <v>46</v>
      </c>
    </row>
    <row r="53" spans="1:18" ht="12.75" customHeight="1">
      <c r="A53" s="6" t="s">
        <v>42</v>
      </c>
      <c s="6"/>
      <c s="40" t="s">
        <v>28</v>
      </c>
      <c s="6"/>
      <c s="27" t="s">
        <v>198</v>
      </c>
      <c s="6"/>
      <c s="6"/>
      <c s="6"/>
      <c s="41">
        <f>0+Q53</f>
      </c>
      <c r="O53">
        <f>0+R53</f>
      </c>
      <c r="Q53">
        <f>0+I54+I58+I62+I66+I70+I74+I78+I82+I86+I90+I94+I98+I102+I106+I110</f>
      </c>
      <c>
        <f>0+O54+O58+O62+O66+O70+O74+O78+O82+O86+O90+O94+O98+O102+O106+O110</f>
      </c>
    </row>
    <row r="54" spans="1:16" ht="12.75">
      <c r="A54" s="25" t="s">
        <v>44</v>
      </c>
      <c s="29" t="s">
        <v>186</v>
      </c>
      <c s="29" t="s">
        <v>2473</v>
      </c>
      <c s="25" t="s">
        <v>70</v>
      </c>
      <c s="30" t="s">
        <v>2474</v>
      </c>
      <c s="31" t="s">
        <v>2475</v>
      </c>
      <c s="32">
        <v>0.1</v>
      </c>
      <c s="33">
        <v>0</v>
      </c>
      <c s="33">
        <f>ROUND(ROUND(H54,2)*ROUND(G54,3),2)</f>
      </c>
      <c r="O54">
        <f>(I54*21)/100</f>
      </c>
      <c t="s">
        <v>22</v>
      </c>
    </row>
    <row r="55" spans="1:5" ht="12.75">
      <c r="A55" s="34" t="s">
        <v>49</v>
      </c>
      <c r="E55" s="35" t="s">
        <v>46</v>
      </c>
    </row>
    <row r="56" spans="1:5" ht="12.75">
      <c r="A56" s="36" t="s">
        <v>51</v>
      </c>
      <c r="E56" s="37" t="s">
        <v>1005</v>
      </c>
    </row>
    <row r="57" spans="1:5" ht="12.75">
      <c r="A57" t="s">
        <v>53</v>
      </c>
      <c r="E57" s="35" t="s">
        <v>46</v>
      </c>
    </row>
    <row r="58" spans="1:16" ht="12.75">
      <c r="A58" s="25" t="s">
        <v>44</v>
      </c>
      <c s="29" t="s">
        <v>191</v>
      </c>
      <c s="29" t="s">
        <v>2477</v>
      </c>
      <c s="25" t="s">
        <v>70</v>
      </c>
      <c s="30" t="s">
        <v>2478</v>
      </c>
      <c s="31" t="s">
        <v>173</v>
      </c>
      <c s="32">
        <v>10</v>
      </c>
      <c s="33">
        <v>0</v>
      </c>
      <c s="33">
        <f>ROUND(ROUND(H58,2)*ROUND(G58,3),2)</f>
      </c>
      <c r="O58">
        <f>(I58*21)/100</f>
      </c>
      <c t="s">
        <v>22</v>
      </c>
    </row>
    <row r="59" spans="1:5" ht="12.75">
      <c r="A59" s="34" t="s">
        <v>49</v>
      </c>
      <c r="E59" s="35" t="s">
        <v>46</v>
      </c>
    </row>
    <row r="60" spans="1:5" ht="12.75">
      <c r="A60" s="36" t="s">
        <v>51</v>
      </c>
      <c r="E60" s="37" t="s">
        <v>1034</v>
      </c>
    </row>
    <row r="61" spans="1:5" ht="12.75">
      <c r="A61" t="s">
        <v>53</v>
      </c>
      <c r="E61" s="35" t="s">
        <v>46</v>
      </c>
    </row>
    <row r="62" spans="1:16" ht="12.75">
      <c r="A62" s="25" t="s">
        <v>44</v>
      </c>
      <c s="29" t="s">
        <v>605</v>
      </c>
      <c s="29" t="s">
        <v>2479</v>
      </c>
      <c s="25" t="s">
        <v>70</v>
      </c>
      <c s="30" t="s">
        <v>2480</v>
      </c>
      <c s="31" t="s">
        <v>256</v>
      </c>
      <c s="32">
        <v>2</v>
      </c>
      <c s="33">
        <v>0</v>
      </c>
      <c s="33">
        <f>ROUND(ROUND(H62,2)*ROUND(G62,3),2)</f>
      </c>
      <c r="O62">
        <f>(I62*21)/100</f>
      </c>
      <c t="s">
        <v>22</v>
      </c>
    </row>
    <row r="63" spans="1:5" ht="12.75">
      <c r="A63" s="34" t="s">
        <v>49</v>
      </c>
      <c r="E63" s="35" t="s">
        <v>46</v>
      </c>
    </row>
    <row r="64" spans="1:5" ht="12.75">
      <c r="A64" s="36" t="s">
        <v>51</v>
      </c>
      <c r="E64" s="37" t="s">
        <v>184</v>
      </c>
    </row>
    <row r="65" spans="1:5" ht="12.75">
      <c r="A65" t="s">
        <v>53</v>
      </c>
      <c r="E65" s="35" t="s">
        <v>46</v>
      </c>
    </row>
    <row r="66" spans="1:16" ht="12.75">
      <c r="A66" s="25" t="s">
        <v>44</v>
      </c>
      <c s="29" t="s">
        <v>608</v>
      </c>
      <c s="29" t="s">
        <v>2642</v>
      </c>
      <c s="25" t="s">
        <v>70</v>
      </c>
      <c s="30" t="s">
        <v>2643</v>
      </c>
      <c s="31" t="s">
        <v>256</v>
      </c>
      <c s="32">
        <v>2</v>
      </c>
      <c s="33">
        <v>0</v>
      </c>
      <c s="33">
        <f>ROUND(ROUND(H66,2)*ROUND(G66,3),2)</f>
      </c>
      <c r="O66">
        <f>(I66*21)/100</f>
      </c>
      <c t="s">
        <v>22</v>
      </c>
    </row>
    <row r="67" spans="1:5" ht="12.75">
      <c r="A67" s="34" t="s">
        <v>49</v>
      </c>
      <c r="E67" s="35" t="s">
        <v>46</v>
      </c>
    </row>
    <row r="68" spans="1:5" ht="12.75">
      <c r="A68" s="36" t="s">
        <v>51</v>
      </c>
      <c r="E68" s="37" t="s">
        <v>184</v>
      </c>
    </row>
    <row r="69" spans="1:5" ht="12.75">
      <c r="A69" t="s">
        <v>53</v>
      </c>
      <c r="E69" s="35" t="s">
        <v>46</v>
      </c>
    </row>
    <row r="70" spans="1:16" ht="12.75">
      <c r="A70" s="25" t="s">
        <v>44</v>
      </c>
      <c s="29" t="s">
        <v>614</v>
      </c>
      <c s="29" t="s">
        <v>2481</v>
      </c>
      <c s="25" t="s">
        <v>70</v>
      </c>
      <c s="30" t="s">
        <v>2482</v>
      </c>
      <c s="31" t="s">
        <v>415</v>
      </c>
      <c s="32">
        <v>100</v>
      </c>
      <c s="33">
        <v>0</v>
      </c>
      <c s="33">
        <f>ROUND(ROUND(H70,2)*ROUND(G70,3),2)</f>
      </c>
      <c r="O70">
        <f>(I70*21)/100</f>
      </c>
      <c t="s">
        <v>22</v>
      </c>
    </row>
    <row r="71" spans="1:5" ht="12.75">
      <c r="A71" s="34" t="s">
        <v>49</v>
      </c>
      <c r="E71" s="35" t="s">
        <v>46</v>
      </c>
    </row>
    <row r="72" spans="1:5" ht="12.75">
      <c r="A72" s="36" t="s">
        <v>51</v>
      </c>
      <c r="E72" s="37" t="s">
        <v>2644</v>
      </c>
    </row>
    <row r="73" spans="1:5" ht="12.75">
      <c r="A73" t="s">
        <v>53</v>
      </c>
      <c r="E73" s="35" t="s">
        <v>46</v>
      </c>
    </row>
    <row r="74" spans="1:16" ht="12.75">
      <c r="A74" s="25" t="s">
        <v>44</v>
      </c>
      <c s="29" t="s">
        <v>617</v>
      </c>
      <c s="29" t="s">
        <v>2483</v>
      </c>
      <c s="25" t="s">
        <v>70</v>
      </c>
      <c s="30" t="s">
        <v>2484</v>
      </c>
      <c s="31" t="s">
        <v>415</v>
      </c>
      <c s="32">
        <v>100</v>
      </c>
      <c s="33">
        <v>0</v>
      </c>
      <c s="33">
        <f>ROUND(ROUND(H74,2)*ROUND(G74,3),2)</f>
      </c>
      <c r="O74">
        <f>(I74*21)/100</f>
      </c>
      <c t="s">
        <v>22</v>
      </c>
    </row>
    <row r="75" spans="1:5" ht="12.75">
      <c r="A75" s="34" t="s">
        <v>49</v>
      </c>
      <c r="E75" s="35" t="s">
        <v>46</v>
      </c>
    </row>
    <row r="76" spans="1:5" ht="12.75">
      <c r="A76" s="36" t="s">
        <v>51</v>
      </c>
      <c r="E76" s="37" t="s">
        <v>2644</v>
      </c>
    </row>
    <row r="77" spans="1:5" ht="12.75">
      <c r="A77" t="s">
        <v>53</v>
      </c>
      <c r="E77" s="35" t="s">
        <v>46</v>
      </c>
    </row>
    <row r="78" spans="1:16" ht="12.75">
      <c r="A78" s="25" t="s">
        <v>44</v>
      </c>
      <c s="29" t="s">
        <v>622</v>
      </c>
      <c s="29" t="s">
        <v>2485</v>
      </c>
      <c s="25" t="s">
        <v>70</v>
      </c>
      <c s="30" t="s">
        <v>2486</v>
      </c>
      <c s="31" t="s">
        <v>415</v>
      </c>
      <c s="32">
        <v>105</v>
      </c>
      <c s="33">
        <v>0</v>
      </c>
      <c s="33">
        <f>ROUND(ROUND(H78,2)*ROUND(G78,3),2)</f>
      </c>
      <c r="O78">
        <f>(I78*21)/100</f>
      </c>
      <c t="s">
        <v>22</v>
      </c>
    </row>
    <row r="79" spans="1:5" ht="12.75">
      <c r="A79" s="34" t="s">
        <v>49</v>
      </c>
      <c r="E79" s="35" t="s">
        <v>46</v>
      </c>
    </row>
    <row r="80" spans="1:5" ht="12.75">
      <c r="A80" s="36" t="s">
        <v>51</v>
      </c>
      <c r="E80" s="37" t="s">
        <v>2645</v>
      </c>
    </row>
    <row r="81" spans="1:5" ht="12.75">
      <c r="A81" t="s">
        <v>53</v>
      </c>
      <c r="E81" s="35" t="s">
        <v>46</v>
      </c>
    </row>
    <row r="82" spans="1:16" ht="12.75">
      <c r="A82" s="25" t="s">
        <v>44</v>
      </c>
      <c s="29" t="s">
        <v>627</v>
      </c>
      <c s="29" t="s">
        <v>2487</v>
      </c>
      <c s="25" t="s">
        <v>70</v>
      </c>
      <c s="30" t="s">
        <v>2488</v>
      </c>
      <c s="31" t="s">
        <v>415</v>
      </c>
      <c s="32">
        <v>120</v>
      </c>
      <c s="33">
        <v>0</v>
      </c>
      <c s="33">
        <f>ROUND(ROUND(H82,2)*ROUND(G82,3),2)</f>
      </c>
      <c r="O82">
        <f>(I82*21)/100</f>
      </c>
      <c t="s">
        <v>22</v>
      </c>
    </row>
    <row r="83" spans="1:5" ht="12.75">
      <c r="A83" s="34" t="s">
        <v>49</v>
      </c>
      <c r="E83" s="35" t="s">
        <v>46</v>
      </c>
    </row>
    <row r="84" spans="1:5" ht="12.75">
      <c r="A84" s="36" t="s">
        <v>51</v>
      </c>
      <c r="E84" s="37" t="s">
        <v>2437</v>
      </c>
    </row>
    <row r="85" spans="1:5" ht="12.75">
      <c r="A85" t="s">
        <v>53</v>
      </c>
      <c r="E85" s="35" t="s">
        <v>46</v>
      </c>
    </row>
    <row r="86" spans="1:16" ht="12.75">
      <c r="A86" s="25" t="s">
        <v>44</v>
      </c>
      <c s="29" t="s">
        <v>633</v>
      </c>
      <c s="29" t="s">
        <v>2489</v>
      </c>
      <c s="25" t="s">
        <v>70</v>
      </c>
      <c s="30" t="s">
        <v>2490</v>
      </c>
      <c s="31" t="s">
        <v>256</v>
      </c>
      <c s="32">
        <v>21</v>
      </c>
      <c s="33">
        <v>0</v>
      </c>
      <c s="33">
        <f>ROUND(ROUND(H86,2)*ROUND(G86,3),2)</f>
      </c>
      <c r="O86">
        <f>(I86*21)/100</f>
      </c>
      <c t="s">
        <v>22</v>
      </c>
    </row>
    <row r="87" spans="1:5" ht="12.75">
      <c r="A87" s="34" t="s">
        <v>49</v>
      </c>
      <c r="E87" s="35" t="s">
        <v>46</v>
      </c>
    </row>
    <row r="88" spans="1:5" ht="12.75">
      <c r="A88" s="36" t="s">
        <v>51</v>
      </c>
      <c r="E88" s="37" t="s">
        <v>2646</v>
      </c>
    </row>
    <row r="89" spans="1:5" ht="12.75">
      <c r="A89" t="s">
        <v>53</v>
      </c>
      <c r="E89" s="35" t="s">
        <v>46</v>
      </c>
    </row>
    <row r="90" spans="1:16" ht="12.75">
      <c r="A90" s="25" t="s">
        <v>44</v>
      </c>
      <c s="29" t="s">
        <v>639</v>
      </c>
      <c s="29" t="s">
        <v>2492</v>
      </c>
      <c s="25" t="s">
        <v>70</v>
      </c>
      <c s="30" t="s">
        <v>2493</v>
      </c>
      <c s="31" t="s">
        <v>173</v>
      </c>
      <c s="32">
        <v>10</v>
      </c>
      <c s="33">
        <v>0</v>
      </c>
      <c s="33">
        <f>ROUND(ROUND(H90,2)*ROUND(G90,3),2)</f>
      </c>
      <c r="O90">
        <f>(I90*21)/100</f>
      </c>
      <c t="s">
        <v>22</v>
      </c>
    </row>
    <row r="91" spans="1:5" ht="12.75">
      <c r="A91" s="34" t="s">
        <v>49</v>
      </c>
      <c r="E91" s="35" t="s">
        <v>46</v>
      </c>
    </row>
    <row r="92" spans="1:5" ht="12.75">
      <c r="A92" s="36" t="s">
        <v>51</v>
      </c>
      <c r="E92" s="37" t="s">
        <v>1034</v>
      </c>
    </row>
    <row r="93" spans="1:5" ht="12.75">
      <c r="A93" t="s">
        <v>53</v>
      </c>
      <c r="E93" s="35" t="s">
        <v>46</v>
      </c>
    </row>
    <row r="94" spans="1:16" ht="12.75">
      <c r="A94" s="25" t="s">
        <v>44</v>
      </c>
      <c s="29" t="s">
        <v>645</v>
      </c>
      <c s="29" t="s">
        <v>2494</v>
      </c>
      <c s="25" t="s">
        <v>70</v>
      </c>
      <c s="30" t="s">
        <v>2495</v>
      </c>
      <c s="31" t="s">
        <v>173</v>
      </c>
      <c s="32">
        <v>50</v>
      </c>
      <c s="33">
        <v>0</v>
      </c>
      <c s="33">
        <f>ROUND(ROUND(H94,2)*ROUND(G94,3),2)</f>
      </c>
      <c r="O94">
        <f>(I94*21)/100</f>
      </c>
      <c t="s">
        <v>22</v>
      </c>
    </row>
    <row r="95" spans="1:5" ht="12.75">
      <c r="A95" s="34" t="s">
        <v>49</v>
      </c>
      <c r="E95" s="35" t="s">
        <v>46</v>
      </c>
    </row>
    <row r="96" spans="1:5" ht="12.75">
      <c r="A96" s="36" t="s">
        <v>51</v>
      </c>
      <c r="E96" s="37" t="s">
        <v>247</v>
      </c>
    </row>
    <row r="97" spans="1:5" ht="12.75">
      <c r="A97" t="s">
        <v>53</v>
      </c>
      <c r="E97" s="35" t="s">
        <v>46</v>
      </c>
    </row>
    <row r="98" spans="1:16" ht="12.75">
      <c r="A98" s="25" t="s">
        <v>44</v>
      </c>
      <c s="29" t="s">
        <v>648</v>
      </c>
      <c s="29" t="s">
        <v>2497</v>
      </c>
      <c s="25" t="s">
        <v>70</v>
      </c>
      <c s="30" t="s">
        <v>2498</v>
      </c>
      <c s="31" t="s">
        <v>415</v>
      </c>
      <c s="32">
        <v>100</v>
      </c>
      <c s="33">
        <v>0</v>
      </c>
      <c s="33">
        <f>ROUND(ROUND(H98,2)*ROUND(G98,3),2)</f>
      </c>
      <c r="O98">
        <f>(I98*21)/100</f>
      </c>
      <c t="s">
        <v>22</v>
      </c>
    </row>
    <row r="99" spans="1:5" ht="12.75">
      <c r="A99" s="34" t="s">
        <v>49</v>
      </c>
      <c r="E99" s="35" t="s">
        <v>46</v>
      </c>
    </row>
    <row r="100" spans="1:5" ht="12.75">
      <c r="A100" s="36" t="s">
        <v>51</v>
      </c>
      <c r="E100" s="37" t="s">
        <v>2644</v>
      </c>
    </row>
    <row r="101" spans="1:5" ht="12.75">
      <c r="A101" t="s">
        <v>53</v>
      </c>
      <c r="E101" s="35" t="s">
        <v>46</v>
      </c>
    </row>
    <row r="102" spans="1:16" ht="12.75">
      <c r="A102" s="25" t="s">
        <v>44</v>
      </c>
      <c s="29" t="s">
        <v>817</v>
      </c>
      <c s="29" t="s">
        <v>2500</v>
      </c>
      <c s="25" t="s">
        <v>46</v>
      </c>
      <c s="30" t="s">
        <v>2501</v>
      </c>
      <c s="31" t="s">
        <v>689</v>
      </c>
      <c s="32">
        <v>2</v>
      </c>
      <c s="33">
        <v>0</v>
      </c>
      <c s="33">
        <f>ROUND(ROUND(H102,2)*ROUND(G102,3),2)</f>
      </c>
      <c r="O102">
        <f>(I102*21)/100</f>
      </c>
      <c t="s">
        <v>22</v>
      </c>
    </row>
    <row r="103" spans="1:5" ht="12.75">
      <c r="A103" s="34" t="s">
        <v>49</v>
      </c>
      <c r="E103" s="35" t="s">
        <v>46</v>
      </c>
    </row>
    <row r="104" spans="1:5" ht="12.75">
      <c r="A104" s="36" t="s">
        <v>51</v>
      </c>
      <c r="E104" s="37" t="s">
        <v>184</v>
      </c>
    </row>
    <row r="105" spans="1:5" ht="12.75">
      <c r="A105" t="s">
        <v>53</v>
      </c>
      <c r="E105" s="35" t="s">
        <v>46</v>
      </c>
    </row>
    <row r="106" spans="1:16" ht="12.75">
      <c r="A106" s="25" t="s">
        <v>44</v>
      </c>
      <c s="29" t="s">
        <v>823</v>
      </c>
      <c s="29" t="s">
        <v>2502</v>
      </c>
      <c s="25" t="s">
        <v>46</v>
      </c>
      <c s="30" t="s">
        <v>2503</v>
      </c>
      <c s="31" t="s">
        <v>256</v>
      </c>
      <c s="32">
        <v>7</v>
      </c>
      <c s="33">
        <v>0</v>
      </c>
      <c s="33">
        <f>ROUND(ROUND(H106,2)*ROUND(G106,3),2)</f>
      </c>
      <c r="O106">
        <f>(I106*21)/100</f>
      </c>
      <c t="s">
        <v>22</v>
      </c>
    </row>
    <row r="107" spans="1:5" ht="12.75">
      <c r="A107" s="34" t="s">
        <v>49</v>
      </c>
      <c r="E107" s="35" t="s">
        <v>46</v>
      </c>
    </row>
    <row r="108" spans="1:5" ht="12.75">
      <c r="A108" s="36" t="s">
        <v>51</v>
      </c>
      <c r="E108" s="37" t="s">
        <v>854</v>
      </c>
    </row>
    <row r="109" spans="1:5" ht="12.75">
      <c r="A109" t="s">
        <v>53</v>
      </c>
      <c r="E109" s="35" t="s">
        <v>46</v>
      </c>
    </row>
    <row r="110" spans="1:16" ht="12.75">
      <c r="A110" s="25" t="s">
        <v>44</v>
      </c>
      <c s="29" t="s">
        <v>829</v>
      </c>
      <c s="29" t="s">
        <v>2505</v>
      </c>
      <c s="25" t="s">
        <v>46</v>
      </c>
      <c s="30" t="s">
        <v>2506</v>
      </c>
      <c s="31" t="s">
        <v>256</v>
      </c>
      <c s="32">
        <v>7</v>
      </c>
      <c s="33">
        <v>0</v>
      </c>
      <c s="33">
        <f>ROUND(ROUND(H110,2)*ROUND(G110,3),2)</f>
      </c>
      <c r="O110">
        <f>(I110*21)/100</f>
      </c>
      <c t="s">
        <v>22</v>
      </c>
    </row>
    <row r="111" spans="1:5" ht="12.75">
      <c r="A111" s="34" t="s">
        <v>49</v>
      </c>
      <c r="E111" s="35" t="s">
        <v>46</v>
      </c>
    </row>
    <row r="112" spans="1:5" ht="12.75">
      <c r="A112" s="36" t="s">
        <v>51</v>
      </c>
      <c r="E112" s="37" t="s">
        <v>854</v>
      </c>
    </row>
    <row r="113" spans="1:5" ht="12.75">
      <c r="A113" t="s">
        <v>53</v>
      </c>
      <c r="E113" s="35" t="s">
        <v>46</v>
      </c>
    </row>
    <row r="114" spans="1:18" ht="12.75" customHeight="1">
      <c r="A114" s="6" t="s">
        <v>42</v>
      </c>
      <c s="6"/>
      <c s="40" t="s">
        <v>2507</v>
      </c>
      <c s="6"/>
      <c s="27" t="s">
        <v>2508</v>
      </c>
      <c s="6"/>
      <c s="6"/>
      <c s="6"/>
      <c s="41">
        <f>0+Q114</f>
      </c>
      <c r="O114">
        <f>0+R114</f>
      </c>
      <c r="Q114">
        <f>0+I115+I119+I123+I127+I131</f>
      </c>
      <c>
        <f>0+O115+O119+O123+O127+O131</f>
      </c>
    </row>
    <row r="115" spans="1:16" ht="12.75">
      <c r="A115" s="25" t="s">
        <v>44</v>
      </c>
      <c s="29" t="s">
        <v>653</v>
      </c>
      <c s="29" t="s">
        <v>2509</v>
      </c>
      <c s="25" t="s">
        <v>70</v>
      </c>
      <c s="30" t="s">
        <v>2510</v>
      </c>
      <c s="31" t="s">
        <v>256</v>
      </c>
      <c s="32">
        <v>7</v>
      </c>
      <c s="33">
        <v>0</v>
      </c>
      <c s="33">
        <f>ROUND(ROUND(H115,2)*ROUND(G115,3),2)</f>
      </c>
      <c r="O115">
        <f>(I115*21)/100</f>
      </c>
      <c t="s">
        <v>22</v>
      </c>
    </row>
    <row r="116" spans="1:5" ht="12.75">
      <c r="A116" s="34" t="s">
        <v>49</v>
      </c>
      <c r="E116" s="35" t="s">
        <v>46</v>
      </c>
    </row>
    <row r="117" spans="1:5" ht="12.75">
      <c r="A117" s="36" t="s">
        <v>51</v>
      </c>
      <c r="E117" s="37" t="s">
        <v>854</v>
      </c>
    </row>
    <row r="118" spans="1:5" ht="12.75">
      <c r="A118" t="s">
        <v>53</v>
      </c>
      <c r="E118" s="35" t="s">
        <v>46</v>
      </c>
    </row>
    <row r="119" spans="1:16" ht="12.75">
      <c r="A119" s="25" t="s">
        <v>44</v>
      </c>
      <c s="29" t="s">
        <v>659</v>
      </c>
      <c s="29" t="s">
        <v>2511</v>
      </c>
      <c s="25" t="s">
        <v>70</v>
      </c>
      <c s="30" t="s">
        <v>2512</v>
      </c>
      <c s="31" t="s">
        <v>256</v>
      </c>
      <c s="32">
        <v>4</v>
      </c>
      <c s="33">
        <v>0</v>
      </c>
      <c s="33">
        <f>ROUND(ROUND(H119,2)*ROUND(G119,3),2)</f>
      </c>
      <c r="O119">
        <f>(I119*21)/100</f>
      </c>
      <c t="s">
        <v>22</v>
      </c>
    </row>
    <row r="120" spans="1:5" ht="12.75">
      <c r="A120" s="34" t="s">
        <v>49</v>
      </c>
      <c r="E120" s="35" t="s">
        <v>46</v>
      </c>
    </row>
    <row r="121" spans="1:5" ht="12.75">
      <c r="A121" s="36" t="s">
        <v>51</v>
      </c>
      <c r="E121" s="37" t="s">
        <v>1027</v>
      </c>
    </row>
    <row r="122" spans="1:5" ht="12.75">
      <c r="A122" t="s">
        <v>53</v>
      </c>
      <c r="E122" s="35" t="s">
        <v>46</v>
      </c>
    </row>
    <row r="123" spans="1:16" ht="12.75">
      <c r="A123" s="25" t="s">
        <v>44</v>
      </c>
      <c s="29" t="s">
        <v>664</v>
      </c>
      <c s="29" t="s">
        <v>2515</v>
      </c>
      <c s="25" t="s">
        <v>70</v>
      </c>
      <c s="30" t="s">
        <v>2516</v>
      </c>
      <c s="31" t="s">
        <v>415</v>
      </c>
      <c s="32">
        <v>105</v>
      </c>
      <c s="33">
        <v>0</v>
      </c>
      <c s="33">
        <f>ROUND(ROUND(H123,2)*ROUND(G123,3),2)</f>
      </c>
      <c r="O123">
        <f>(I123*21)/100</f>
      </c>
      <c t="s">
        <v>22</v>
      </c>
    </row>
    <row r="124" spans="1:5" ht="12.75">
      <c r="A124" s="34" t="s">
        <v>49</v>
      </c>
      <c r="E124" s="35" t="s">
        <v>46</v>
      </c>
    </row>
    <row r="125" spans="1:5" ht="12.75">
      <c r="A125" s="36" t="s">
        <v>51</v>
      </c>
      <c r="E125" s="37" t="s">
        <v>2645</v>
      </c>
    </row>
    <row r="126" spans="1:5" ht="12.75">
      <c r="A126" t="s">
        <v>53</v>
      </c>
      <c r="E126" s="35" t="s">
        <v>46</v>
      </c>
    </row>
    <row r="127" spans="1:16" ht="12.75">
      <c r="A127" s="25" t="s">
        <v>44</v>
      </c>
      <c s="29" t="s">
        <v>670</v>
      </c>
      <c s="29" t="s">
        <v>2517</v>
      </c>
      <c s="25" t="s">
        <v>70</v>
      </c>
      <c s="30" t="s">
        <v>2518</v>
      </c>
      <c s="31" t="s">
        <v>689</v>
      </c>
      <c s="32">
        <v>2</v>
      </c>
      <c s="33">
        <v>0</v>
      </c>
      <c s="33">
        <f>ROUND(ROUND(H127,2)*ROUND(G127,3),2)</f>
      </c>
      <c r="O127">
        <f>(I127*21)/100</f>
      </c>
      <c t="s">
        <v>22</v>
      </c>
    </row>
    <row r="128" spans="1:5" ht="12.75">
      <c r="A128" s="34" t="s">
        <v>49</v>
      </c>
      <c r="E128" s="35" t="s">
        <v>46</v>
      </c>
    </row>
    <row r="129" spans="1:5" ht="12.75">
      <c r="A129" s="36" t="s">
        <v>51</v>
      </c>
      <c r="E129" s="37" t="s">
        <v>184</v>
      </c>
    </row>
    <row r="130" spans="1:5" ht="12.75">
      <c r="A130" t="s">
        <v>53</v>
      </c>
      <c r="E130" s="35" t="s">
        <v>46</v>
      </c>
    </row>
    <row r="131" spans="1:16" ht="12.75">
      <c r="A131" s="25" t="s">
        <v>44</v>
      </c>
      <c s="29" t="s">
        <v>673</v>
      </c>
      <c s="29" t="s">
        <v>2519</v>
      </c>
      <c s="25" t="s">
        <v>70</v>
      </c>
      <c s="30" t="s">
        <v>2520</v>
      </c>
      <c s="31" t="s">
        <v>415</v>
      </c>
      <c s="32">
        <v>120</v>
      </c>
      <c s="33">
        <v>0</v>
      </c>
      <c s="33">
        <f>ROUND(ROUND(H131,2)*ROUND(G131,3),2)</f>
      </c>
      <c r="O131">
        <f>(I131*21)/100</f>
      </c>
      <c t="s">
        <v>22</v>
      </c>
    </row>
    <row r="132" spans="1:5" ht="12.75">
      <c r="A132" s="34" t="s">
        <v>49</v>
      </c>
      <c r="E132" s="35" t="s">
        <v>46</v>
      </c>
    </row>
    <row r="133" spans="1:5" ht="12.75">
      <c r="A133" s="36" t="s">
        <v>51</v>
      </c>
      <c r="E133" s="37" t="s">
        <v>2437</v>
      </c>
    </row>
    <row r="134" spans="1:5" ht="12.75">
      <c r="A134" t="s">
        <v>53</v>
      </c>
      <c r="E134" s="35" t="s">
        <v>46</v>
      </c>
    </row>
    <row r="135" spans="1:18" ht="12.75" customHeight="1">
      <c r="A135" s="6" t="s">
        <v>42</v>
      </c>
      <c s="6"/>
      <c s="40" t="s">
        <v>811</v>
      </c>
      <c s="6"/>
      <c s="27" t="s">
        <v>2521</v>
      </c>
      <c s="6"/>
      <c s="6"/>
      <c s="6"/>
      <c s="41">
        <f>0+Q135</f>
      </c>
      <c r="O135">
        <f>0+R135</f>
      </c>
      <c r="Q135">
        <f>0+I136+I140+I144+I148+I152+I156+I160+I164+I168+I172+I176+I180+I184+I188+I192+I196+I200+I204</f>
      </c>
      <c>
        <f>0+O136+O140+O144+O148+O152+O156+O160+O164+O168+O172+O176+O180+O184+O188+O192+O196+O200+O204</f>
      </c>
    </row>
    <row r="136" spans="1:16" ht="12.75">
      <c r="A136" s="25" t="s">
        <v>44</v>
      </c>
      <c s="29" t="s">
        <v>36</v>
      </c>
      <c s="29" t="s">
        <v>2524</v>
      </c>
      <c s="25" t="s">
        <v>70</v>
      </c>
      <c s="30" t="s">
        <v>2525</v>
      </c>
      <c s="31" t="s">
        <v>689</v>
      </c>
      <c s="32">
        <v>6</v>
      </c>
      <c s="33">
        <v>0</v>
      </c>
      <c s="33">
        <f>ROUND(ROUND(H136,2)*ROUND(G136,3),2)</f>
      </c>
      <c r="O136">
        <f>(I136*21)/100</f>
      </c>
      <c t="s">
        <v>22</v>
      </c>
    </row>
    <row r="137" spans="1:5" ht="12.75">
      <c r="A137" s="34" t="s">
        <v>49</v>
      </c>
      <c r="E137" s="35" t="s">
        <v>46</v>
      </c>
    </row>
    <row r="138" spans="1:5" ht="12.75">
      <c r="A138" s="36" t="s">
        <v>51</v>
      </c>
      <c r="E138" s="37" t="s">
        <v>1128</v>
      </c>
    </row>
    <row r="139" spans="1:5" ht="12.75">
      <c r="A139" t="s">
        <v>53</v>
      </c>
      <c r="E139" s="35" t="s">
        <v>46</v>
      </c>
    </row>
    <row r="140" spans="1:16" ht="12.75">
      <c r="A140" s="25" t="s">
        <v>44</v>
      </c>
      <c s="29" t="s">
        <v>73</v>
      </c>
      <c s="29" t="s">
        <v>2526</v>
      </c>
      <c s="25" t="s">
        <v>70</v>
      </c>
      <c s="30" t="s">
        <v>2527</v>
      </c>
      <c s="31" t="s">
        <v>689</v>
      </c>
      <c s="32">
        <v>3</v>
      </c>
      <c s="33">
        <v>0</v>
      </c>
      <c s="33">
        <f>ROUND(ROUND(H140,2)*ROUND(G140,3),2)</f>
      </c>
      <c r="O140">
        <f>(I140*21)/100</f>
      </c>
      <c t="s">
        <v>22</v>
      </c>
    </row>
    <row r="141" spans="1:5" ht="12.75">
      <c r="A141" s="34" t="s">
        <v>49</v>
      </c>
      <c r="E141" s="35" t="s">
        <v>46</v>
      </c>
    </row>
    <row r="142" spans="1:5" ht="12.75">
      <c r="A142" s="36" t="s">
        <v>51</v>
      </c>
      <c r="E142" s="37" t="s">
        <v>1633</v>
      </c>
    </row>
    <row r="143" spans="1:5" ht="12.75">
      <c r="A143" t="s">
        <v>53</v>
      </c>
      <c r="E143" s="35" t="s">
        <v>46</v>
      </c>
    </row>
    <row r="144" spans="1:16" ht="12.75">
      <c r="A144" s="25" t="s">
        <v>44</v>
      </c>
      <c s="29" t="s">
        <v>77</v>
      </c>
      <c s="29" t="s">
        <v>2528</v>
      </c>
      <c s="25" t="s">
        <v>2552</v>
      </c>
      <c s="30" t="s">
        <v>2647</v>
      </c>
      <c s="31" t="s">
        <v>689</v>
      </c>
      <c s="32">
        <v>3</v>
      </c>
      <c s="33">
        <v>0</v>
      </c>
      <c s="33">
        <f>ROUND(ROUND(H144,2)*ROUND(G144,3),2)</f>
      </c>
      <c r="O144">
        <f>(I144*21)/100</f>
      </c>
      <c t="s">
        <v>22</v>
      </c>
    </row>
    <row r="145" spans="1:5" ht="12.75">
      <c r="A145" s="34" t="s">
        <v>49</v>
      </c>
      <c r="E145" s="35" t="s">
        <v>46</v>
      </c>
    </row>
    <row r="146" spans="1:5" ht="12.75">
      <c r="A146" s="36" t="s">
        <v>51</v>
      </c>
      <c r="E146" s="37" t="s">
        <v>1633</v>
      </c>
    </row>
    <row r="147" spans="1:5" ht="12.75">
      <c r="A147" t="s">
        <v>53</v>
      </c>
      <c r="E147" s="35" t="s">
        <v>46</v>
      </c>
    </row>
    <row r="148" spans="1:16" ht="12.75">
      <c r="A148" s="25" t="s">
        <v>44</v>
      </c>
      <c s="29" t="s">
        <v>39</v>
      </c>
      <c s="29" t="s">
        <v>2528</v>
      </c>
      <c s="25" t="s">
        <v>70</v>
      </c>
      <c s="30" t="s">
        <v>2648</v>
      </c>
      <c s="31" t="s">
        <v>689</v>
      </c>
      <c s="32">
        <v>2</v>
      </c>
      <c s="33">
        <v>0</v>
      </c>
      <c s="33">
        <f>ROUND(ROUND(H148,2)*ROUND(G148,3),2)</f>
      </c>
      <c r="O148">
        <f>(I148*21)/100</f>
      </c>
      <c t="s">
        <v>22</v>
      </c>
    </row>
    <row r="149" spans="1:5" ht="12.75">
      <c r="A149" s="34" t="s">
        <v>49</v>
      </c>
      <c r="E149" s="35" t="s">
        <v>46</v>
      </c>
    </row>
    <row r="150" spans="1:5" ht="12.75">
      <c r="A150" s="36" t="s">
        <v>51</v>
      </c>
      <c r="E150" s="37" t="s">
        <v>184</v>
      </c>
    </row>
    <row r="151" spans="1:5" ht="12.75">
      <c r="A151" t="s">
        <v>53</v>
      </c>
      <c r="E151" s="35" t="s">
        <v>46</v>
      </c>
    </row>
    <row r="152" spans="1:16" ht="12.75">
      <c r="A152" s="25" t="s">
        <v>44</v>
      </c>
      <c s="29" t="s">
        <v>41</v>
      </c>
      <c s="29" t="s">
        <v>2530</v>
      </c>
      <c s="25" t="s">
        <v>70</v>
      </c>
      <c s="30" t="s">
        <v>2649</v>
      </c>
      <c s="31" t="s">
        <v>689</v>
      </c>
      <c s="32">
        <v>1</v>
      </c>
      <c s="33">
        <v>0</v>
      </c>
      <c s="33">
        <f>ROUND(ROUND(H152,2)*ROUND(G152,3),2)</f>
      </c>
      <c r="O152">
        <f>(I152*21)/100</f>
      </c>
      <c t="s">
        <v>22</v>
      </c>
    </row>
    <row r="153" spans="1:5" ht="12.75">
      <c r="A153" s="34" t="s">
        <v>49</v>
      </c>
      <c r="E153" s="35" t="s">
        <v>46</v>
      </c>
    </row>
    <row r="154" spans="1:5" ht="12.75">
      <c r="A154" s="36" t="s">
        <v>51</v>
      </c>
      <c r="E154" s="37" t="s">
        <v>62</v>
      </c>
    </row>
    <row r="155" spans="1:5" ht="12.75">
      <c r="A155" t="s">
        <v>53</v>
      </c>
      <c r="E155" s="35" t="s">
        <v>46</v>
      </c>
    </row>
    <row r="156" spans="1:16" ht="12.75">
      <c r="A156" s="25" t="s">
        <v>44</v>
      </c>
      <c s="29" t="s">
        <v>88</v>
      </c>
      <c s="29" t="s">
        <v>2650</v>
      </c>
      <c s="25" t="s">
        <v>70</v>
      </c>
      <c s="30" t="s">
        <v>2651</v>
      </c>
      <c s="31" t="s">
        <v>689</v>
      </c>
      <c s="32">
        <v>2</v>
      </c>
      <c s="33">
        <v>0</v>
      </c>
      <c s="33">
        <f>ROUND(ROUND(H156,2)*ROUND(G156,3),2)</f>
      </c>
      <c r="O156">
        <f>(I156*21)/100</f>
      </c>
      <c t="s">
        <v>22</v>
      </c>
    </row>
    <row r="157" spans="1:5" ht="12.75">
      <c r="A157" s="34" t="s">
        <v>49</v>
      </c>
      <c r="E157" s="35" t="s">
        <v>46</v>
      </c>
    </row>
    <row r="158" spans="1:5" ht="12.75">
      <c r="A158" s="36" t="s">
        <v>51</v>
      </c>
      <c r="E158" s="37" t="s">
        <v>184</v>
      </c>
    </row>
    <row r="159" spans="1:5" ht="12.75">
      <c r="A159" t="s">
        <v>53</v>
      </c>
      <c r="E159" s="35" t="s">
        <v>46</v>
      </c>
    </row>
    <row r="160" spans="1:16" ht="12.75">
      <c r="A160" s="25" t="s">
        <v>44</v>
      </c>
      <c s="29" t="s">
        <v>92</v>
      </c>
      <c s="29" t="s">
        <v>2536</v>
      </c>
      <c s="25" t="s">
        <v>70</v>
      </c>
      <c s="30" t="s">
        <v>2537</v>
      </c>
      <c s="31" t="s">
        <v>689</v>
      </c>
      <c s="32">
        <v>3</v>
      </c>
      <c s="33">
        <v>0</v>
      </c>
      <c s="33">
        <f>ROUND(ROUND(H160,2)*ROUND(G160,3),2)</f>
      </c>
      <c r="O160">
        <f>(I160*21)/100</f>
      </c>
      <c t="s">
        <v>22</v>
      </c>
    </row>
    <row r="161" spans="1:5" ht="12.75">
      <c r="A161" s="34" t="s">
        <v>49</v>
      </c>
      <c r="E161" s="35" t="s">
        <v>46</v>
      </c>
    </row>
    <row r="162" spans="1:5" ht="12.75">
      <c r="A162" s="36" t="s">
        <v>51</v>
      </c>
      <c r="E162" s="37" t="s">
        <v>1633</v>
      </c>
    </row>
    <row r="163" spans="1:5" ht="12.75">
      <c r="A163" t="s">
        <v>53</v>
      </c>
      <c r="E163" s="35" t="s">
        <v>46</v>
      </c>
    </row>
    <row r="164" spans="1:16" ht="12.75">
      <c r="A164" s="25" t="s">
        <v>44</v>
      </c>
      <c s="29" t="s">
        <v>97</v>
      </c>
      <c s="29" t="s">
        <v>2538</v>
      </c>
      <c s="25" t="s">
        <v>83</v>
      </c>
      <c s="30" t="s">
        <v>2539</v>
      </c>
      <c s="31" t="s">
        <v>415</v>
      </c>
      <c s="32">
        <v>100</v>
      </c>
      <c s="33">
        <v>0</v>
      </c>
      <c s="33">
        <f>ROUND(ROUND(H164,2)*ROUND(G164,3),2)</f>
      </c>
      <c r="O164">
        <f>(I164*21)/100</f>
      </c>
      <c t="s">
        <v>22</v>
      </c>
    </row>
    <row r="165" spans="1:5" ht="12.75">
      <c r="A165" s="34" t="s">
        <v>49</v>
      </c>
      <c r="E165" s="35" t="s">
        <v>46</v>
      </c>
    </row>
    <row r="166" spans="1:5" ht="12.75">
      <c r="A166" s="36" t="s">
        <v>51</v>
      </c>
      <c r="E166" s="37" t="s">
        <v>2644</v>
      </c>
    </row>
    <row r="167" spans="1:5" ht="12.75">
      <c r="A167" t="s">
        <v>53</v>
      </c>
      <c r="E167" s="35" t="s">
        <v>46</v>
      </c>
    </row>
    <row r="168" spans="1:16" ht="12.75">
      <c r="A168" s="25" t="s">
        <v>44</v>
      </c>
      <c s="29" t="s">
        <v>102</v>
      </c>
      <c s="29" t="s">
        <v>2538</v>
      </c>
      <c s="25" t="s">
        <v>86</v>
      </c>
      <c s="30" t="s">
        <v>2541</v>
      </c>
      <c s="31" t="s">
        <v>415</v>
      </c>
      <c s="32">
        <v>20</v>
      </c>
      <c s="33">
        <v>0</v>
      </c>
      <c s="33">
        <f>ROUND(ROUND(H168,2)*ROUND(G168,3),2)</f>
      </c>
      <c r="O168">
        <f>(I168*21)/100</f>
      </c>
      <c t="s">
        <v>22</v>
      </c>
    </row>
    <row r="169" spans="1:5" ht="12.75">
      <c r="A169" s="34" t="s">
        <v>49</v>
      </c>
      <c r="E169" s="35" t="s">
        <v>46</v>
      </c>
    </row>
    <row r="170" spans="1:5" ht="12.75">
      <c r="A170" s="36" t="s">
        <v>51</v>
      </c>
      <c r="E170" s="37" t="s">
        <v>2540</v>
      </c>
    </row>
    <row r="171" spans="1:5" ht="12.75">
      <c r="A171" t="s">
        <v>53</v>
      </c>
      <c r="E171" s="35" t="s">
        <v>46</v>
      </c>
    </row>
    <row r="172" spans="1:16" ht="12.75">
      <c r="A172" s="25" t="s">
        <v>44</v>
      </c>
      <c s="29" t="s">
        <v>107</v>
      </c>
      <c s="29" t="s">
        <v>2542</v>
      </c>
      <c s="25" t="s">
        <v>70</v>
      </c>
      <c s="30" t="s">
        <v>2543</v>
      </c>
      <c s="31" t="s">
        <v>689</v>
      </c>
      <c s="32">
        <v>10</v>
      </c>
      <c s="33">
        <v>0</v>
      </c>
      <c s="33">
        <f>ROUND(ROUND(H172,2)*ROUND(G172,3),2)</f>
      </c>
      <c r="O172">
        <f>(I172*21)/100</f>
      </c>
      <c t="s">
        <v>22</v>
      </c>
    </row>
    <row r="173" spans="1:5" ht="12.75">
      <c r="A173" s="34" t="s">
        <v>49</v>
      </c>
      <c r="E173" s="35" t="s">
        <v>46</v>
      </c>
    </row>
    <row r="174" spans="1:5" ht="12.75">
      <c r="A174" s="36" t="s">
        <v>51</v>
      </c>
      <c r="E174" s="37" t="s">
        <v>1034</v>
      </c>
    </row>
    <row r="175" spans="1:5" ht="12.75">
      <c r="A175" t="s">
        <v>53</v>
      </c>
      <c r="E175" s="35" t="s">
        <v>46</v>
      </c>
    </row>
    <row r="176" spans="1:16" ht="12.75">
      <c r="A176" s="25" t="s">
        <v>44</v>
      </c>
      <c s="29" t="s">
        <v>112</v>
      </c>
      <c s="29" t="s">
        <v>2545</v>
      </c>
      <c s="25" t="s">
        <v>70</v>
      </c>
      <c s="30" t="s">
        <v>2546</v>
      </c>
      <c s="31" t="s">
        <v>689</v>
      </c>
      <c s="32">
        <v>8</v>
      </c>
      <c s="33">
        <v>0</v>
      </c>
      <c s="33">
        <f>ROUND(ROUND(H176,2)*ROUND(G176,3),2)</f>
      </c>
      <c r="O176">
        <f>(I176*21)/100</f>
      </c>
      <c t="s">
        <v>22</v>
      </c>
    </row>
    <row r="177" spans="1:5" ht="12.75">
      <c r="A177" s="34" t="s">
        <v>49</v>
      </c>
      <c r="E177" s="35" t="s">
        <v>46</v>
      </c>
    </row>
    <row r="178" spans="1:5" ht="12.75">
      <c r="A178" s="36" t="s">
        <v>51</v>
      </c>
      <c r="E178" s="37" t="s">
        <v>833</v>
      </c>
    </row>
    <row r="179" spans="1:5" ht="12.75">
      <c r="A179" t="s">
        <v>53</v>
      </c>
      <c r="E179" s="35" t="s">
        <v>46</v>
      </c>
    </row>
    <row r="180" spans="1:16" ht="12.75">
      <c r="A180" s="25" t="s">
        <v>44</v>
      </c>
      <c s="29" t="s">
        <v>116</v>
      </c>
      <c s="29" t="s">
        <v>2547</v>
      </c>
      <c s="25" t="s">
        <v>70</v>
      </c>
      <c s="30" t="s">
        <v>2548</v>
      </c>
      <c s="31" t="s">
        <v>689</v>
      </c>
      <c s="32">
        <v>6</v>
      </c>
      <c s="33">
        <v>0</v>
      </c>
      <c s="33">
        <f>ROUND(ROUND(H180,2)*ROUND(G180,3),2)</f>
      </c>
      <c r="O180">
        <f>(I180*21)/100</f>
      </c>
      <c t="s">
        <v>22</v>
      </c>
    </row>
    <row r="181" spans="1:5" ht="12.75">
      <c r="A181" s="34" t="s">
        <v>49</v>
      </c>
      <c r="E181" s="35" t="s">
        <v>46</v>
      </c>
    </row>
    <row r="182" spans="1:5" ht="12.75">
      <c r="A182" s="36" t="s">
        <v>51</v>
      </c>
      <c r="E182" s="37" t="s">
        <v>1128</v>
      </c>
    </row>
    <row r="183" spans="1:5" ht="12.75">
      <c r="A183" t="s">
        <v>53</v>
      </c>
      <c r="E183" s="35" t="s">
        <v>46</v>
      </c>
    </row>
    <row r="184" spans="1:16" ht="12.75">
      <c r="A184" s="25" t="s">
        <v>44</v>
      </c>
      <c s="29" t="s">
        <v>121</v>
      </c>
      <c s="29" t="s">
        <v>2549</v>
      </c>
      <c s="25" t="s">
        <v>83</v>
      </c>
      <c s="30" t="s">
        <v>2652</v>
      </c>
      <c s="31" t="s">
        <v>689</v>
      </c>
      <c s="32">
        <v>2</v>
      </c>
      <c s="33">
        <v>0</v>
      </c>
      <c s="33">
        <f>ROUND(ROUND(H184,2)*ROUND(G184,3),2)</f>
      </c>
      <c r="O184">
        <f>(I184*21)/100</f>
      </c>
      <c t="s">
        <v>22</v>
      </c>
    </row>
    <row r="185" spans="1:5" ht="12.75">
      <c r="A185" s="34" t="s">
        <v>49</v>
      </c>
      <c r="E185" s="35" t="s">
        <v>46</v>
      </c>
    </row>
    <row r="186" spans="1:5" ht="12.75">
      <c r="A186" s="36" t="s">
        <v>51</v>
      </c>
      <c r="E186" s="37" t="s">
        <v>184</v>
      </c>
    </row>
    <row r="187" spans="1:5" ht="12.75">
      <c r="A187" t="s">
        <v>53</v>
      </c>
      <c r="E187" s="35" t="s">
        <v>46</v>
      </c>
    </row>
    <row r="188" spans="1:16" ht="12.75">
      <c r="A188" s="25" t="s">
        <v>44</v>
      </c>
      <c s="29" t="s">
        <v>123</v>
      </c>
      <c s="29" t="s">
        <v>2549</v>
      </c>
      <c s="25" t="s">
        <v>2552</v>
      </c>
      <c s="30" t="s">
        <v>2553</v>
      </c>
      <c s="31" t="s">
        <v>689</v>
      </c>
      <c s="32">
        <v>6</v>
      </c>
      <c s="33">
        <v>0</v>
      </c>
      <c s="33">
        <f>ROUND(ROUND(H188,2)*ROUND(G188,3),2)</f>
      </c>
      <c r="O188">
        <f>(I188*21)/100</f>
      </c>
      <c t="s">
        <v>22</v>
      </c>
    </row>
    <row r="189" spans="1:5" ht="12.75">
      <c r="A189" s="34" t="s">
        <v>49</v>
      </c>
      <c r="E189" s="35" t="s">
        <v>46</v>
      </c>
    </row>
    <row r="190" spans="1:5" ht="12.75">
      <c r="A190" s="36" t="s">
        <v>51</v>
      </c>
      <c r="E190" s="37" t="s">
        <v>1128</v>
      </c>
    </row>
    <row r="191" spans="1:5" ht="12.75">
      <c r="A191" t="s">
        <v>53</v>
      </c>
      <c r="E191" s="35" t="s">
        <v>46</v>
      </c>
    </row>
    <row r="192" spans="1:16" ht="12.75">
      <c r="A192" s="25" t="s">
        <v>44</v>
      </c>
      <c s="29" t="s">
        <v>129</v>
      </c>
      <c s="29" t="s">
        <v>2556</v>
      </c>
      <c s="25" t="s">
        <v>70</v>
      </c>
      <c s="30" t="s">
        <v>2557</v>
      </c>
      <c s="31" t="s">
        <v>415</v>
      </c>
      <c s="32">
        <v>220</v>
      </c>
      <c s="33">
        <v>0</v>
      </c>
      <c s="33">
        <f>ROUND(ROUND(H192,2)*ROUND(G192,3),2)</f>
      </c>
      <c r="O192">
        <f>(I192*21)/100</f>
      </c>
      <c t="s">
        <v>22</v>
      </c>
    </row>
    <row r="193" spans="1:5" ht="12.75">
      <c r="A193" s="34" t="s">
        <v>49</v>
      </c>
      <c r="E193" s="35" t="s">
        <v>46</v>
      </c>
    </row>
    <row r="194" spans="1:5" ht="12.75">
      <c r="A194" s="36" t="s">
        <v>51</v>
      </c>
      <c r="E194" s="37" t="s">
        <v>2558</v>
      </c>
    </row>
    <row r="195" spans="1:5" ht="12.75">
      <c r="A195" t="s">
        <v>53</v>
      </c>
      <c r="E195" s="35" t="s">
        <v>46</v>
      </c>
    </row>
    <row r="196" spans="1:16" ht="12.75">
      <c r="A196" s="25" t="s">
        <v>44</v>
      </c>
      <c s="29" t="s">
        <v>133</v>
      </c>
      <c s="29" t="s">
        <v>2559</v>
      </c>
      <c s="25" t="s">
        <v>70</v>
      </c>
      <c s="30" t="s">
        <v>2560</v>
      </c>
      <c s="31" t="s">
        <v>415</v>
      </c>
      <c s="32">
        <v>30</v>
      </c>
      <c s="33">
        <v>0</v>
      </c>
      <c s="33">
        <f>ROUND(ROUND(H196,2)*ROUND(G196,3),2)</f>
      </c>
      <c r="O196">
        <f>(I196*21)/100</f>
      </c>
      <c t="s">
        <v>22</v>
      </c>
    </row>
    <row r="197" spans="1:5" ht="12.75">
      <c r="A197" s="34" t="s">
        <v>49</v>
      </c>
      <c r="E197" s="35" t="s">
        <v>46</v>
      </c>
    </row>
    <row r="198" spans="1:5" ht="12.75">
      <c r="A198" s="36" t="s">
        <v>51</v>
      </c>
      <c r="E198" s="37" t="s">
        <v>252</v>
      </c>
    </row>
    <row r="199" spans="1:5" ht="12.75">
      <c r="A199" t="s">
        <v>53</v>
      </c>
      <c r="E199" s="35" t="s">
        <v>46</v>
      </c>
    </row>
    <row r="200" spans="1:16" ht="12.75">
      <c r="A200" s="25" t="s">
        <v>44</v>
      </c>
      <c s="29" t="s">
        <v>135</v>
      </c>
      <c s="29" t="s">
        <v>2561</v>
      </c>
      <c s="25" t="s">
        <v>70</v>
      </c>
      <c s="30" t="s">
        <v>2562</v>
      </c>
      <c s="31" t="s">
        <v>689</v>
      </c>
      <c s="32">
        <v>6</v>
      </c>
      <c s="33">
        <v>0</v>
      </c>
      <c s="33">
        <f>ROUND(ROUND(H200,2)*ROUND(G200,3),2)</f>
      </c>
      <c r="O200">
        <f>(I200*21)/100</f>
      </c>
      <c t="s">
        <v>22</v>
      </c>
    </row>
    <row r="201" spans="1:5" ht="12.75">
      <c r="A201" s="34" t="s">
        <v>49</v>
      </c>
      <c r="E201" s="35" t="s">
        <v>46</v>
      </c>
    </row>
    <row r="202" spans="1:5" ht="12.75">
      <c r="A202" s="36" t="s">
        <v>51</v>
      </c>
      <c r="E202" s="37" t="s">
        <v>1128</v>
      </c>
    </row>
    <row r="203" spans="1:5" ht="12.75">
      <c r="A203" t="s">
        <v>53</v>
      </c>
      <c r="E203" s="35" t="s">
        <v>46</v>
      </c>
    </row>
    <row r="204" spans="1:16" ht="12.75">
      <c r="A204" s="25" t="s">
        <v>44</v>
      </c>
      <c s="29" t="s">
        <v>139</v>
      </c>
      <c s="29" t="s">
        <v>2564</v>
      </c>
      <c s="25" t="s">
        <v>70</v>
      </c>
      <c s="30" t="s">
        <v>2565</v>
      </c>
      <c s="31" t="s">
        <v>415</v>
      </c>
      <c s="32">
        <v>120</v>
      </c>
      <c s="33">
        <v>0</v>
      </c>
      <c s="33">
        <f>ROUND(ROUND(H204,2)*ROUND(G204,3),2)</f>
      </c>
      <c r="O204">
        <f>(I204*21)/100</f>
      </c>
      <c t="s">
        <v>22</v>
      </c>
    </row>
    <row r="205" spans="1:5" ht="12.75">
      <c r="A205" s="34" t="s">
        <v>49</v>
      </c>
      <c r="E205" s="35" t="s">
        <v>46</v>
      </c>
    </row>
    <row r="206" spans="1:5" ht="12.75">
      <c r="A206" s="36" t="s">
        <v>51</v>
      </c>
      <c r="E206" s="37" t="s">
        <v>2437</v>
      </c>
    </row>
    <row r="207" spans="1:5" ht="12.75">
      <c r="A207" t="s">
        <v>53</v>
      </c>
      <c r="E207" s="35" t="s">
        <v>46</v>
      </c>
    </row>
    <row r="208" spans="1:18" ht="12.75" customHeight="1">
      <c r="A208" s="6" t="s">
        <v>42</v>
      </c>
      <c s="6"/>
      <c s="40" t="s">
        <v>2566</v>
      </c>
      <c s="6"/>
      <c s="27" t="s">
        <v>2567</v>
      </c>
      <c s="6"/>
      <c s="6"/>
      <c s="6"/>
      <c s="41">
        <f>0+Q208</f>
      </c>
      <c r="O208">
        <f>0+R208</f>
      </c>
      <c r="Q208">
        <f>0+I209+I213+I217+I221+I225+I229+I233+I237+I241+I245+I249+I253+I257+I261+I265+I269+I273+I277+I281+I285+I289+I293+I297+I301+I305</f>
      </c>
      <c>
        <f>0+O209+O213+O217+O221+O225+O229+O233+O237+O241+O245+O249+O253+O257+O261+O265+O269+O273+O277+O281+O285+O289+O293+O297+O301+O305</f>
      </c>
    </row>
    <row r="209" spans="1:16" ht="12.75">
      <c r="A209" s="25" t="s">
        <v>44</v>
      </c>
      <c s="29" t="s">
        <v>28</v>
      </c>
      <c s="29" t="s">
        <v>2653</v>
      </c>
      <c s="25" t="s">
        <v>70</v>
      </c>
      <c s="30" t="s">
        <v>2654</v>
      </c>
      <c s="31" t="s">
        <v>415</v>
      </c>
      <c s="32">
        <v>100</v>
      </c>
      <c s="33">
        <v>0</v>
      </c>
      <c s="33">
        <f>ROUND(ROUND(H209,2)*ROUND(G209,3),2)</f>
      </c>
      <c r="O209">
        <f>(I209*21)/100</f>
      </c>
      <c t="s">
        <v>22</v>
      </c>
    </row>
    <row r="210" spans="1:5" ht="12.75">
      <c r="A210" s="34" t="s">
        <v>49</v>
      </c>
      <c r="E210" s="35" t="s">
        <v>46</v>
      </c>
    </row>
    <row r="211" spans="1:5" ht="12.75">
      <c r="A211" s="36" t="s">
        <v>51</v>
      </c>
      <c r="E211" s="37" t="s">
        <v>2644</v>
      </c>
    </row>
    <row r="212" spans="1:5" ht="12.75">
      <c r="A212" t="s">
        <v>53</v>
      </c>
      <c r="E212" s="35" t="s">
        <v>46</v>
      </c>
    </row>
    <row r="213" spans="1:16" ht="12.75">
      <c r="A213" s="25" t="s">
        <v>44</v>
      </c>
      <c s="29" t="s">
        <v>22</v>
      </c>
      <c s="29" t="s">
        <v>2568</v>
      </c>
      <c s="25" t="s">
        <v>70</v>
      </c>
      <c s="30" t="s">
        <v>2569</v>
      </c>
      <c s="31" t="s">
        <v>415</v>
      </c>
      <c s="32">
        <v>30</v>
      </c>
      <c s="33">
        <v>0</v>
      </c>
      <c s="33">
        <f>ROUND(ROUND(H213,2)*ROUND(G213,3),2)</f>
      </c>
      <c r="O213">
        <f>(I213*21)/100</f>
      </c>
      <c t="s">
        <v>22</v>
      </c>
    </row>
    <row r="214" spans="1:5" ht="12.75">
      <c r="A214" s="34" t="s">
        <v>49</v>
      </c>
      <c r="E214" s="35" t="s">
        <v>46</v>
      </c>
    </row>
    <row r="215" spans="1:5" ht="12.75">
      <c r="A215" s="36" t="s">
        <v>51</v>
      </c>
      <c r="E215" s="37" t="s">
        <v>252</v>
      </c>
    </row>
    <row r="216" spans="1:5" ht="12.75">
      <c r="A216" t="s">
        <v>53</v>
      </c>
      <c r="E216" s="35" t="s">
        <v>46</v>
      </c>
    </row>
    <row r="217" spans="1:16" ht="12.75">
      <c r="A217" s="25" t="s">
        <v>44</v>
      </c>
      <c s="29" t="s">
        <v>21</v>
      </c>
      <c s="29" t="s">
        <v>2573</v>
      </c>
      <c s="25" t="s">
        <v>70</v>
      </c>
      <c s="30" t="s">
        <v>2574</v>
      </c>
      <c s="31" t="s">
        <v>415</v>
      </c>
      <c s="32">
        <v>120</v>
      </c>
      <c s="33">
        <v>0</v>
      </c>
      <c s="33">
        <f>ROUND(ROUND(H217,2)*ROUND(G217,3),2)</f>
      </c>
      <c r="O217">
        <f>(I217*21)/100</f>
      </c>
      <c t="s">
        <v>22</v>
      </c>
    </row>
    <row r="218" spans="1:5" ht="12.75">
      <c r="A218" s="34" t="s">
        <v>49</v>
      </c>
      <c r="E218" s="35" t="s">
        <v>46</v>
      </c>
    </row>
    <row r="219" spans="1:5" ht="12.75">
      <c r="A219" s="36" t="s">
        <v>51</v>
      </c>
      <c r="E219" s="37" t="s">
        <v>2437</v>
      </c>
    </row>
    <row r="220" spans="1:5" ht="12.75">
      <c r="A220" t="s">
        <v>53</v>
      </c>
      <c r="E220" s="35" t="s">
        <v>46</v>
      </c>
    </row>
    <row r="221" spans="1:16" ht="12.75">
      <c r="A221" s="25" t="s">
        <v>44</v>
      </c>
      <c s="29" t="s">
        <v>32</v>
      </c>
      <c s="29" t="s">
        <v>2575</v>
      </c>
      <c s="25" t="s">
        <v>70</v>
      </c>
      <c s="30" t="s">
        <v>2576</v>
      </c>
      <c s="31" t="s">
        <v>689</v>
      </c>
      <c s="32">
        <v>24</v>
      </c>
      <c s="33">
        <v>0</v>
      </c>
      <c s="33">
        <f>ROUND(ROUND(H221,2)*ROUND(G221,3),2)</f>
      </c>
      <c r="O221">
        <f>(I221*21)/100</f>
      </c>
      <c t="s">
        <v>22</v>
      </c>
    </row>
    <row r="222" spans="1:5" ht="12.75">
      <c r="A222" s="34" t="s">
        <v>49</v>
      </c>
      <c r="E222" s="35" t="s">
        <v>46</v>
      </c>
    </row>
    <row r="223" spans="1:5" ht="12.75">
      <c r="A223" s="36" t="s">
        <v>51</v>
      </c>
      <c r="E223" s="37" t="s">
        <v>2655</v>
      </c>
    </row>
    <row r="224" spans="1:5" ht="12.75">
      <c r="A224" t="s">
        <v>53</v>
      </c>
      <c r="E224" s="35" t="s">
        <v>46</v>
      </c>
    </row>
    <row r="225" spans="1:16" ht="12.75">
      <c r="A225" s="25" t="s">
        <v>44</v>
      </c>
      <c s="29" t="s">
        <v>34</v>
      </c>
      <c s="29" t="s">
        <v>2581</v>
      </c>
      <c s="25" t="s">
        <v>70</v>
      </c>
      <c s="30" t="s">
        <v>2582</v>
      </c>
      <c s="31" t="s">
        <v>689</v>
      </c>
      <c s="32">
        <v>6</v>
      </c>
      <c s="33">
        <v>0</v>
      </c>
      <c s="33">
        <f>ROUND(ROUND(H225,2)*ROUND(G225,3),2)</f>
      </c>
      <c r="O225">
        <f>(I225*21)/100</f>
      </c>
      <c t="s">
        <v>22</v>
      </c>
    </row>
    <row r="226" spans="1:5" ht="12.75">
      <c r="A226" s="34" t="s">
        <v>49</v>
      </c>
      <c r="E226" s="35" t="s">
        <v>46</v>
      </c>
    </row>
    <row r="227" spans="1:5" ht="12.75">
      <c r="A227" s="36" t="s">
        <v>51</v>
      </c>
      <c r="E227" s="37" t="s">
        <v>1128</v>
      </c>
    </row>
    <row r="228" spans="1:5" ht="12.75">
      <c r="A228" t="s">
        <v>53</v>
      </c>
      <c r="E228" s="35" t="s">
        <v>46</v>
      </c>
    </row>
    <row r="229" spans="1:16" ht="12.75">
      <c r="A229" s="25" t="s">
        <v>44</v>
      </c>
      <c s="29" t="s">
        <v>143</v>
      </c>
      <c s="29" t="s">
        <v>2585</v>
      </c>
      <c s="25" t="s">
        <v>70</v>
      </c>
      <c s="30" t="s">
        <v>2586</v>
      </c>
      <c s="31" t="s">
        <v>415</v>
      </c>
      <c s="32">
        <v>100</v>
      </c>
      <c s="33">
        <v>0</v>
      </c>
      <c s="33">
        <f>ROUND(ROUND(H229,2)*ROUND(G229,3),2)</f>
      </c>
      <c r="O229">
        <f>(I229*21)/100</f>
      </c>
      <c t="s">
        <v>22</v>
      </c>
    </row>
    <row r="230" spans="1:5" ht="12.75">
      <c r="A230" s="34" t="s">
        <v>49</v>
      </c>
      <c r="E230" s="35" t="s">
        <v>46</v>
      </c>
    </row>
    <row r="231" spans="1:5" ht="12.75">
      <c r="A231" s="36" t="s">
        <v>51</v>
      </c>
      <c r="E231" s="37" t="s">
        <v>2644</v>
      </c>
    </row>
    <row r="232" spans="1:5" ht="12.75">
      <c r="A232" t="s">
        <v>53</v>
      </c>
      <c r="E232" s="35" t="s">
        <v>46</v>
      </c>
    </row>
    <row r="233" spans="1:16" ht="12.75">
      <c r="A233" s="25" t="s">
        <v>44</v>
      </c>
      <c s="29" t="s">
        <v>147</v>
      </c>
      <c s="29" t="s">
        <v>2587</v>
      </c>
      <c s="25" t="s">
        <v>70</v>
      </c>
      <c s="30" t="s">
        <v>2588</v>
      </c>
      <c s="31" t="s">
        <v>415</v>
      </c>
      <c s="32">
        <v>10</v>
      </c>
      <c s="33">
        <v>0</v>
      </c>
      <c s="33">
        <f>ROUND(ROUND(H233,2)*ROUND(G233,3),2)</f>
      </c>
      <c r="O233">
        <f>(I233*21)/100</f>
      </c>
      <c t="s">
        <v>22</v>
      </c>
    </row>
    <row r="234" spans="1:5" ht="12.75">
      <c r="A234" s="34" t="s">
        <v>49</v>
      </c>
      <c r="E234" s="35" t="s">
        <v>46</v>
      </c>
    </row>
    <row r="235" spans="1:5" ht="12.75">
      <c r="A235" s="36" t="s">
        <v>51</v>
      </c>
      <c r="E235" s="37" t="s">
        <v>1034</v>
      </c>
    </row>
    <row r="236" spans="1:5" ht="12.75">
      <c r="A236" t="s">
        <v>53</v>
      </c>
      <c r="E236" s="35" t="s">
        <v>46</v>
      </c>
    </row>
    <row r="237" spans="1:16" ht="12.75">
      <c r="A237" s="25" t="s">
        <v>44</v>
      </c>
      <c s="29" t="s">
        <v>151</v>
      </c>
      <c s="29" t="s">
        <v>2589</v>
      </c>
      <c s="25" t="s">
        <v>70</v>
      </c>
      <c s="30" t="s">
        <v>2590</v>
      </c>
      <c s="31" t="s">
        <v>689</v>
      </c>
      <c s="32">
        <v>4</v>
      </c>
      <c s="33">
        <v>0</v>
      </c>
      <c s="33">
        <f>ROUND(ROUND(H237,2)*ROUND(G237,3),2)</f>
      </c>
      <c r="O237">
        <f>(I237*21)/100</f>
      </c>
      <c t="s">
        <v>22</v>
      </c>
    </row>
    <row r="238" spans="1:5" ht="12.75">
      <c r="A238" s="34" t="s">
        <v>49</v>
      </c>
      <c r="E238" s="35" t="s">
        <v>46</v>
      </c>
    </row>
    <row r="239" spans="1:5" ht="12.75">
      <c r="A239" s="36" t="s">
        <v>51</v>
      </c>
      <c r="E239" s="37" t="s">
        <v>1027</v>
      </c>
    </row>
    <row r="240" spans="1:5" ht="12.75">
      <c r="A240" t="s">
        <v>53</v>
      </c>
      <c r="E240" s="35" t="s">
        <v>46</v>
      </c>
    </row>
    <row r="241" spans="1:16" ht="12.75">
      <c r="A241" s="25" t="s">
        <v>44</v>
      </c>
      <c s="29" t="s">
        <v>155</v>
      </c>
      <c s="29" t="s">
        <v>2591</v>
      </c>
      <c s="25" t="s">
        <v>70</v>
      </c>
      <c s="30" t="s">
        <v>2592</v>
      </c>
      <c s="31" t="s">
        <v>689</v>
      </c>
      <c s="32">
        <v>6</v>
      </c>
      <c s="33">
        <v>0</v>
      </c>
      <c s="33">
        <f>ROUND(ROUND(H241,2)*ROUND(G241,3),2)</f>
      </c>
      <c r="O241">
        <f>(I241*21)/100</f>
      </c>
      <c t="s">
        <v>22</v>
      </c>
    </row>
    <row r="242" spans="1:5" ht="12.75">
      <c r="A242" s="34" t="s">
        <v>49</v>
      </c>
      <c r="E242" s="35" t="s">
        <v>46</v>
      </c>
    </row>
    <row r="243" spans="1:5" ht="12.75">
      <c r="A243" s="36" t="s">
        <v>51</v>
      </c>
      <c r="E243" s="37" t="s">
        <v>1128</v>
      </c>
    </row>
    <row r="244" spans="1:5" ht="12.75">
      <c r="A244" t="s">
        <v>53</v>
      </c>
      <c r="E244" s="35" t="s">
        <v>46</v>
      </c>
    </row>
    <row r="245" spans="1:16" ht="12.75">
      <c r="A245" s="25" t="s">
        <v>44</v>
      </c>
      <c s="29" t="s">
        <v>161</v>
      </c>
      <c s="29" t="s">
        <v>2594</v>
      </c>
      <c s="25" t="s">
        <v>70</v>
      </c>
      <c s="30" t="s">
        <v>2595</v>
      </c>
      <c s="31" t="s">
        <v>689</v>
      </c>
      <c s="32">
        <v>2</v>
      </c>
      <c s="33">
        <v>0</v>
      </c>
      <c s="33">
        <f>ROUND(ROUND(H245,2)*ROUND(G245,3),2)</f>
      </c>
      <c r="O245">
        <f>(I245*21)/100</f>
      </c>
      <c t="s">
        <v>22</v>
      </c>
    </row>
    <row r="246" spans="1:5" ht="12.75">
      <c r="A246" s="34" t="s">
        <v>49</v>
      </c>
      <c r="E246" s="35" t="s">
        <v>46</v>
      </c>
    </row>
    <row r="247" spans="1:5" ht="12.75">
      <c r="A247" s="36" t="s">
        <v>51</v>
      </c>
      <c r="E247" s="37" t="s">
        <v>184</v>
      </c>
    </row>
    <row r="248" spans="1:5" ht="12.75">
      <c r="A248" t="s">
        <v>53</v>
      </c>
      <c r="E248" s="35" t="s">
        <v>46</v>
      </c>
    </row>
    <row r="249" spans="1:16" ht="12.75">
      <c r="A249" s="25" t="s">
        <v>44</v>
      </c>
      <c s="29" t="s">
        <v>168</v>
      </c>
      <c s="29" t="s">
        <v>2596</v>
      </c>
      <c s="25" t="s">
        <v>70</v>
      </c>
      <c s="30" t="s">
        <v>2597</v>
      </c>
      <c s="31" t="s">
        <v>689</v>
      </c>
      <c s="32">
        <v>2</v>
      </c>
      <c s="33">
        <v>0</v>
      </c>
      <c s="33">
        <f>ROUND(ROUND(H249,2)*ROUND(G249,3),2)</f>
      </c>
      <c r="O249">
        <f>(I249*21)/100</f>
      </c>
      <c t="s">
        <v>22</v>
      </c>
    </row>
    <row r="250" spans="1:5" ht="12.75">
      <c r="A250" s="34" t="s">
        <v>49</v>
      </c>
      <c r="E250" s="35" t="s">
        <v>46</v>
      </c>
    </row>
    <row r="251" spans="1:5" ht="12.75">
      <c r="A251" s="36" t="s">
        <v>51</v>
      </c>
      <c r="E251" s="37" t="s">
        <v>184</v>
      </c>
    </row>
    <row r="252" spans="1:5" ht="12.75">
      <c r="A252" t="s">
        <v>53</v>
      </c>
      <c r="E252" s="35" t="s">
        <v>46</v>
      </c>
    </row>
    <row r="253" spans="1:16" ht="12.75">
      <c r="A253" s="25" t="s">
        <v>44</v>
      </c>
      <c s="29" t="s">
        <v>170</v>
      </c>
      <c s="29" t="s">
        <v>2598</v>
      </c>
      <c s="25" t="s">
        <v>70</v>
      </c>
      <c s="30" t="s">
        <v>2599</v>
      </c>
      <c s="31" t="s">
        <v>689</v>
      </c>
      <c s="32">
        <v>4</v>
      </c>
      <c s="33">
        <v>0</v>
      </c>
      <c s="33">
        <f>ROUND(ROUND(H253,2)*ROUND(G253,3),2)</f>
      </c>
      <c r="O253">
        <f>(I253*21)/100</f>
      </c>
      <c t="s">
        <v>22</v>
      </c>
    </row>
    <row r="254" spans="1:5" ht="12.75">
      <c r="A254" s="34" t="s">
        <v>49</v>
      </c>
      <c r="E254" s="35" t="s">
        <v>46</v>
      </c>
    </row>
    <row r="255" spans="1:5" ht="12.75">
      <c r="A255" s="36" t="s">
        <v>51</v>
      </c>
      <c r="E255" s="37" t="s">
        <v>1027</v>
      </c>
    </row>
    <row r="256" spans="1:5" ht="12.75">
      <c r="A256" t="s">
        <v>53</v>
      </c>
      <c r="E256" s="35" t="s">
        <v>46</v>
      </c>
    </row>
    <row r="257" spans="1:16" ht="12.75">
      <c r="A257" s="25" t="s">
        <v>44</v>
      </c>
      <c s="29" t="s">
        <v>176</v>
      </c>
      <c s="29" t="s">
        <v>2600</v>
      </c>
      <c s="25" t="s">
        <v>70</v>
      </c>
      <c s="30" t="s">
        <v>2601</v>
      </c>
      <c s="31" t="s">
        <v>689</v>
      </c>
      <c s="32">
        <v>4</v>
      </c>
      <c s="33">
        <v>0</v>
      </c>
      <c s="33">
        <f>ROUND(ROUND(H257,2)*ROUND(G257,3),2)</f>
      </c>
      <c r="O257">
        <f>(I257*21)/100</f>
      </c>
      <c t="s">
        <v>22</v>
      </c>
    </row>
    <row r="258" spans="1:5" ht="12.75">
      <c r="A258" s="34" t="s">
        <v>49</v>
      </c>
      <c r="E258" s="35" t="s">
        <v>46</v>
      </c>
    </row>
    <row r="259" spans="1:5" ht="12.75">
      <c r="A259" s="36" t="s">
        <v>51</v>
      </c>
      <c r="E259" s="37" t="s">
        <v>1027</v>
      </c>
    </row>
    <row r="260" spans="1:5" ht="12.75">
      <c r="A260" t="s">
        <v>53</v>
      </c>
      <c r="E260" s="35" t="s">
        <v>46</v>
      </c>
    </row>
    <row r="261" spans="1:16" ht="12.75">
      <c r="A261" s="25" t="s">
        <v>44</v>
      </c>
      <c s="29" t="s">
        <v>180</v>
      </c>
      <c s="29" t="s">
        <v>2602</v>
      </c>
      <c s="25" t="s">
        <v>70</v>
      </c>
      <c s="30" t="s">
        <v>2603</v>
      </c>
      <c s="31" t="s">
        <v>689</v>
      </c>
      <c s="32">
        <v>5</v>
      </c>
      <c s="33">
        <v>0</v>
      </c>
      <c s="33">
        <f>ROUND(ROUND(H261,2)*ROUND(G261,3),2)</f>
      </c>
      <c r="O261">
        <f>(I261*21)/100</f>
      </c>
      <c t="s">
        <v>22</v>
      </c>
    </row>
    <row r="262" spans="1:5" ht="12.75">
      <c r="A262" s="34" t="s">
        <v>49</v>
      </c>
      <c r="E262" s="35" t="s">
        <v>46</v>
      </c>
    </row>
    <row r="263" spans="1:5" ht="12.75">
      <c r="A263" s="36" t="s">
        <v>51</v>
      </c>
      <c r="E263" s="37" t="s">
        <v>1038</v>
      </c>
    </row>
    <row r="264" spans="1:5" ht="12.75">
      <c r="A264" t="s">
        <v>53</v>
      </c>
      <c r="E264" s="35" t="s">
        <v>46</v>
      </c>
    </row>
    <row r="265" spans="1:16" ht="12.75">
      <c r="A265" s="25" t="s">
        <v>44</v>
      </c>
      <c s="29" t="s">
        <v>679</v>
      </c>
      <c s="29" t="s">
        <v>2604</v>
      </c>
      <c s="25" t="s">
        <v>70</v>
      </c>
      <c s="30" t="s">
        <v>2656</v>
      </c>
      <c s="31" t="s">
        <v>689</v>
      </c>
      <c s="32">
        <v>3</v>
      </c>
      <c s="33">
        <v>0</v>
      </c>
      <c s="33">
        <f>ROUND(ROUND(H265,2)*ROUND(G265,3),2)</f>
      </c>
      <c r="O265">
        <f>(I265*21)/100</f>
      </c>
      <c t="s">
        <v>22</v>
      </c>
    </row>
    <row r="266" spans="1:5" ht="38.25">
      <c r="A266" s="34" t="s">
        <v>49</v>
      </c>
      <c r="E266" s="35" t="s">
        <v>2606</v>
      </c>
    </row>
    <row r="267" spans="1:5" ht="12.75">
      <c r="A267" s="36" t="s">
        <v>51</v>
      </c>
      <c r="E267" s="37" t="s">
        <v>1633</v>
      </c>
    </row>
    <row r="268" spans="1:5" ht="12.75">
      <c r="A268" t="s">
        <v>53</v>
      </c>
      <c r="E268" s="35" t="s">
        <v>46</v>
      </c>
    </row>
    <row r="269" spans="1:16" ht="12.75">
      <c r="A269" s="25" t="s">
        <v>44</v>
      </c>
      <c s="29" t="s">
        <v>686</v>
      </c>
      <c s="29" t="s">
        <v>2611</v>
      </c>
      <c s="25" t="s">
        <v>70</v>
      </c>
      <c s="30" t="s">
        <v>2657</v>
      </c>
      <c s="31" t="s">
        <v>689</v>
      </c>
      <c s="32">
        <v>1</v>
      </c>
      <c s="33">
        <v>0</v>
      </c>
      <c s="33">
        <f>ROUND(ROUND(H269,2)*ROUND(G269,3),2)</f>
      </c>
      <c r="O269">
        <f>(I269*21)/100</f>
      </c>
      <c t="s">
        <v>22</v>
      </c>
    </row>
    <row r="270" spans="1:5" ht="12.75">
      <c r="A270" s="34" t="s">
        <v>49</v>
      </c>
      <c r="E270" s="35" t="s">
        <v>46</v>
      </c>
    </row>
    <row r="271" spans="1:5" ht="12.75">
      <c r="A271" s="36" t="s">
        <v>51</v>
      </c>
      <c r="E271" s="37" t="s">
        <v>62</v>
      </c>
    </row>
    <row r="272" spans="1:5" ht="12.75">
      <c r="A272" t="s">
        <v>53</v>
      </c>
      <c r="E272" s="35" t="s">
        <v>46</v>
      </c>
    </row>
    <row r="273" spans="1:16" ht="12.75">
      <c r="A273" s="25" t="s">
        <v>44</v>
      </c>
      <c s="29" t="s">
        <v>693</v>
      </c>
      <c s="29" t="s">
        <v>2658</v>
      </c>
      <c s="25" t="s">
        <v>70</v>
      </c>
      <c s="30" t="s">
        <v>2659</v>
      </c>
      <c s="31" t="s">
        <v>689</v>
      </c>
      <c s="32">
        <v>2</v>
      </c>
      <c s="33">
        <v>0</v>
      </c>
      <c s="33">
        <f>ROUND(ROUND(H273,2)*ROUND(G273,3),2)</f>
      </c>
      <c r="O273">
        <f>(I273*21)/100</f>
      </c>
      <c t="s">
        <v>22</v>
      </c>
    </row>
    <row r="274" spans="1:5" ht="12.75">
      <c r="A274" s="34" t="s">
        <v>49</v>
      </c>
      <c r="E274" s="35" t="s">
        <v>46</v>
      </c>
    </row>
    <row r="275" spans="1:5" ht="12.75">
      <c r="A275" s="36" t="s">
        <v>51</v>
      </c>
      <c r="E275" s="37" t="s">
        <v>184</v>
      </c>
    </row>
    <row r="276" spans="1:5" ht="12.75">
      <c r="A276" t="s">
        <v>53</v>
      </c>
      <c r="E276" s="35" t="s">
        <v>46</v>
      </c>
    </row>
    <row r="277" spans="1:16" ht="12.75">
      <c r="A277" s="25" t="s">
        <v>44</v>
      </c>
      <c s="29" t="s">
        <v>699</v>
      </c>
      <c s="29" t="s">
        <v>2660</v>
      </c>
      <c s="25" t="s">
        <v>70</v>
      </c>
      <c s="30" t="s">
        <v>2661</v>
      </c>
      <c s="31" t="s">
        <v>689</v>
      </c>
      <c s="32">
        <v>2</v>
      </c>
      <c s="33">
        <v>0</v>
      </c>
      <c s="33">
        <f>ROUND(ROUND(H277,2)*ROUND(G277,3),2)</f>
      </c>
      <c r="O277">
        <f>(I277*21)/100</f>
      </c>
      <c t="s">
        <v>22</v>
      </c>
    </row>
    <row r="278" spans="1:5" ht="12.75">
      <c r="A278" s="34" t="s">
        <v>49</v>
      </c>
      <c r="E278" s="35" t="s">
        <v>46</v>
      </c>
    </row>
    <row r="279" spans="1:5" ht="12.75">
      <c r="A279" s="36" t="s">
        <v>51</v>
      </c>
      <c r="E279" s="37" t="s">
        <v>184</v>
      </c>
    </row>
    <row r="280" spans="1:5" ht="12.75">
      <c r="A280" t="s">
        <v>53</v>
      </c>
      <c r="E280" s="35" t="s">
        <v>46</v>
      </c>
    </row>
    <row r="281" spans="1:16" ht="12.75">
      <c r="A281" s="25" t="s">
        <v>44</v>
      </c>
      <c s="29" t="s">
        <v>705</v>
      </c>
      <c s="29" t="s">
        <v>2615</v>
      </c>
      <c s="25" t="s">
        <v>70</v>
      </c>
      <c s="30" t="s">
        <v>2616</v>
      </c>
      <c s="31" t="s">
        <v>689</v>
      </c>
      <c s="32">
        <v>2</v>
      </c>
      <c s="33">
        <v>0</v>
      </c>
      <c s="33">
        <f>ROUND(ROUND(H281,2)*ROUND(G281,3),2)</f>
      </c>
      <c r="O281">
        <f>(I281*21)/100</f>
      </c>
      <c t="s">
        <v>22</v>
      </c>
    </row>
    <row r="282" spans="1:5" ht="12.75">
      <c r="A282" s="34" t="s">
        <v>49</v>
      </c>
      <c r="E282" s="35" t="s">
        <v>46</v>
      </c>
    </row>
    <row r="283" spans="1:5" ht="12.75">
      <c r="A283" s="36" t="s">
        <v>51</v>
      </c>
      <c r="E283" s="37" t="s">
        <v>184</v>
      </c>
    </row>
    <row r="284" spans="1:5" ht="12.75">
      <c r="A284" t="s">
        <v>53</v>
      </c>
      <c r="E284" s="35" t="s">
        <v>46</v>
      </c>
    </row>
    <row r="285" spans="1:16" ht="12.75">
      <c r="A285" s="25" t="s">
        <v>44</v>
      </c>
      <c s="29" t="s">
        <v>710</v>
      </c>
      <c s="29" t="s">
        <v>2617</v>
      </c>
      <c s="25" t="s">
        <v>70</v>
      </c>
      <c s="30" t="s">
        <v>2662</v>
      </c>
      <c s="31" t="s">
        <v>689</v>
      </c>
      <c s="32">
        <v>2</v>
      </c>
      <c s="33">
        <v>0</v>
      </c>
      <c s="33">
        <f>ROUND(ROUND(H285,2)*ROUND(G285,3),2)</f>
      </c>
      <c r="O285">
        <f>(I285*21)/100</f>
      </c>
      <c t="s">
        <v>22</v>
      </c>
    </row>
    <row r="286" spans="1:5" ht="12.75">
      <c r="A286" s="34" t="s">
        <v>49</v>
      </c>
      <c r="E286" s="35" t="s">
        <v>46</v>
      </c>
    </row>
    <row r="287" spans="1:5" ht="12.75">
      <c r="A287" s="36" t="s">
        <v>51</v>
      </c>
      <c r="E287" s="37" t="s">
        <v>184</v>
      </c>
    </row>
    <row r="288" spans="1:5" ht="12.75">
      <c r="A288" t="s">
        <v>53</v>
      </c>
      <c r="E288" s="35" t="s">
        <v>46</v>
      </c>
    </row>
    <row r="289" spans="1:16" ht="12.75">
      <c r="A289" s="25" t="s">
        <v>44</v>
      </c>
      <c s="29" t="s">
        <v>715</v>
      </c>
      <c s="29" t="s">
        <v>2621</v>
      </c>
      <c s="25" t="s">
        <v>70</v>
      </c>
      <c s="30" t="s">
        <v>2622</v>
      </c>
      <c s="31" t="s">
        <v>689</v>
      </c>
      <c s="32">
        <v>2</v>
      </c>
      <c s="33">
        <v>0</v>
      </c>
      <c s="33">
        <f>ROUND(ROUND(H289,2)*ROUND(G289,3),2)</f>
      </c>
      <c r="O289">
        <f>(I289*21)/100</f>
      </c>
      <c t="s">
        <v>22</v>
      </c>
    </row>
    <row r="290" spans="1:5" ht="12.75">
      <c r="A290" s="34" t="s">
        <v>49</v>
      </c>
      <c r="E290" s="35" t="s">
        <v>46</v>
      </c>
    </row>
    <row r="291" spans="1:5" ht="12.75">
      <c r="A291" s="36" t="s">
        <v>51</v>
      </c>
      <c r="E291" s="37" t="s">
        <v>184</v>
      </c>
    </row>
    <row r="292" spans="1:5" ht="12.75">
      <c r="A292" t="s">
        <v>53</v>
      </c>
      <c r="E292" s="35" t="s">
        <v>46</v>
      </c>
    </row>
    <row r="293" spans="1:16" ht="12.75">
      <c r="A293" s="25" t="s">
        <v>44</v>
      </c>
      <c s="29" t="s">
        <v>721</v>
      </c>
      <c s="29" t="s">
        <v>240</v>
      </c>
      <c s="25" t="s">
        <v>46</v>
      </c>
      <c s="30" t="s">
        <v>2623</v>
      </c>
      <c s="31" t="s">
        <v>689</v>
      </c>
      <c s="32">
        <v>6</v>
      </c>
      <c s="33">
        <v>0</v>
      </c>
      <c s="33">
        <f>ROUND(ROUND(H293,2)*ROUND(G293,3),2)</f>
      </c>
      <c r="O293">
        <f>(I293*21)/100</f>
      </c>
      <c t="s">
        <v>22</v>
      </c>
    </row>
    <row r="294" spans="1:5" ht="12.75">
      <c r="A294" s="34" t="s">
        <v>49</v>
      </c>
      <c r="E294" s="35" t="s">
        <v>46</v>
      </c>
    </row>
    <row r="295" spans="1:5" ht="12.75">
      <c r="A295" s="36" t="s">
        <v>51</v>
      </c>
      <c r="E295" s="37" t="s">
        <v>1128</v>
      </c>
    </row>
    <row r="296" spans="1:5" ht="12.75">
      <c r="A296" t="s">
        <v>53</v>
      </c>
      <c r="E296" s="35" t="s">
        <v>46</v>
      </c>
    </row>
    <row r="297" spans="1:16" ht="12.75">
      <c r="A297" s="25" t="s">
        <v>44</v>
      </c>
      <c s="29" t="s">
        <v>793</v>
      </c>
      <c s="29" t="s">
        <v>2663</v>
      </c>
      <c s="25" t="s">
        <v>46</v>
      </c>
      <c s="30" t="s">
        <v>2664</v>
      </c>
      <c s="31" t="s">
        <v>689</v>
      </c>
      <c s="32">
        <v>2</v>
      </c>
      <c s="33">
        <v>0</v>
      </c>
      <c s="33">
        <f>ROUND(ROUND(H297,2)*ROUND(G297,3),2)</f>
      </c>
      <c r="O297">
        <f>(I297*21)/100</f>
      </c>
      <c t="s">
        <v>22</v>
      </c>
    </row>
    <row r="298" spans="1:5" ht="12.75">
      <c r="A298" s="34" t="s">
        <v>49</v>
      </c>
      <c r="E298" s="35" t="s">
        <v>46</v>
      </c>
    </row>
    <row r="299" spans="1:5" ht="12.75">
      <c r="A299" s="36" t="s">
        <v>51</v>
      </c>
      <c r="E299" s="37" t="s">
        <v>184</v>
      </c>
    </row>
    <row r="300" spans="1:5" ht="12.75">
      <c r="A300" t="s">
        <v>53</v>
      </c>
      <c r="E300" s="35" t="s">
        <v>46</v>
      </c>
    </row>
    <row r="301" spans="1:16" ht="12.75">
      <c r="A301" s="25" t="s">
        <v>44</v>
      </c>
      <c s="29" t="s">
        <v>798</v>
      </c>
      <c s="29" t="s">
        <v>2665</v>
      </c>
      <c s="25" t="s">
        <v>46</v>
      </c>
      <c s="30" t="s">
        <v>2666</v>
      </c>
      <c s="31" t="s">
        <v>689</v>
      </c>
      <c s="32">
        <v>2</v>
      </c>
      <c s="33">
        <v>0</v>
      </c>
      <c s="33">
        <f>ROUND(ROUND(H301,2)*ROUND(G301,3),2)</f>
      </c>
      <c r="O301">
        <f>(I301*21)/100</f>
      </c>
      <c t="s">
        <v>22</v>
      </c>
    </row>
    <row r="302" spans="1:5" ht="12.75">
      <c r="A302" s="34" t="s">
        <v>49</v>
      </c>
      <c r="E302" s="35" t="s">
        <v>46</v>
      </c>
    </row>
    <row r="303" spans="1:5" ht="12.75">
      <c r="A303" s="36" t="s">
        <v>51</v>
      </c>
      <c r="E303" s="37" t="s">
        <v>184</v>
      </c>
    </row>
    <row r="304" spans="1:5" ht="12.75">
      <c r="A304" t="s">
        <v>53</v>
      </c>
      <c r="E304" s="35" t="s">
        <v>46</v>
      </c>
    </row>
    <row r="305" spans="1:16" ht="12.75">
      <c r="A305" s="25" t="s">
        <v>44</v>
      </c>
      <c s="29" t="s">
        <v>811</v>
      </c>
      <c s="29" t="s">
        <v>2627</v>
      </c>
      <c s="25" t="s">
        <v>46</v>
      </c>
      <c s="30" t="s">
        <v>2550</v>
      </c>
      <c s="31" t="s">
        <v>689</v>
      </c>
      <c s="32">
        <v>2</v>
      </c>
      <c s="33">
        <v>0</v>
      </c>
      <c s="33">
        <f>ROUND(ROUND(H305,2)*ROUND(G305,3),2)</f>
      </c>
      <c r="O305">
        <f>(I305*21)/100</f>
      </c>
      <c t="s">
        <v>22</v>
      </c>
    </row>
    <row r="306" spans="1:5" ht="12.75">
      <c r="A306" s="34" t="s">
        <v>49</v>
      </c>
      <c r="E306" s="35" t="s">
        <v>46</v>
      </c>
    </row>
    <row r="307" spans="1:5" ht="12.75">
      <c r="A307" s="36" t="s">
        <v>51</v>
      </c>
      <c r="E307" s="37" t="s">
        <v>184</v>
      </c>
    </row>
    <row r="308" spans="1:5" ht="12.75">
      <c r="A308" t="s">
        <v>53</v>
      </c>
      <c r="E308" s="35" t="s">
        <v>46</v>
      </c>
    </row>
    <row r="309" spans="1:18" ht="12.75" customHeight="1">
      <c r="A309" s="6" t="s">
        <v>42</v>
      </c>
      <c s="6"/>
      <c s="40" t="s">
        <v>39</v>
      </c>
      <c s="6"/>
      <c s="27" t="s">
        <v>488</v>
      </c>
      <c s="6"/>
      <c s="6"/>
      <c s="6"/>
      <c s="41">
        <f>0+Q309</f>
      </c>
      <c r="O309">
        <f>0+R309</f>
      </c>
      <c r="Q309">
        <f>0+I310+I314+I318+I322+I326</f>
      </c>
      <c>
        <f>0+O310+O314+O318+O322+O326</f>
      </c>
    </row>
    <row r="310" spans="1:16" ht="12.75">
      <c r="A310" s="25" t="s">
        <v>44</v>
      </c>
      <c s="29" t="s">
        <v>726</v>
      </c>
      <c s="29" t="s">
        <v>2629</v>
      </c>
      <c s="25" t="s">
        <v>46</v>
      </c>
      <c s="30" t="s">
        <v>2630</v>
      </c>
      <c s="31" t="s">
        <v>2631</v>
      </c>
      <c s="32">
        <v>1</v>
      </c>
      <c s="33">
        <v>0</v>
      </c>
      <c s="33">
        <f>ROUND(ROUND(H310,2)*ROUND(G310,3),2)</f>
      </c>
      <c r="O310">
        <f>(I310*21)/100</f>
      </c>
      <c t="s">
        <v>22</v>
      </c>
    </row>
    <row r="311" spans="1:5" ht="12.75">
      <c r="A311" s="34" t="s">
        <v>49</v>
      </c>
      <c r="E311" s="35" t="s">
        <v>46</v>
      </c>
    </row>
    <row r="312" spans="1:5" ht="12.75">
      <c r="A312" s="36" t="s">
        <v>51</v>
      </c>
      <c r="E312" s="37" t="s">
        <v>62</v>
      </c>
    </row>
    <row r="313" spans="1:5" ht="12.75">
      <c r="A313" t="s">
        <v>53</v>
      </c>
      <c r="E313" s="35" t="s">
        <v>46</v>
      </c>
    </row>
    <row r="314" spans="1:16" ht="12.75">
      <c r="A314" s="25" t="s">
        <v>44</v>
      </c>
      <c s="29" t="s">
        <v>729</v>
      </c>
      <c s="29" t="s">
        <v>2632</v>
      </c>
      <c s="25" t="s">
        <v>46</v>
      </c>
      <c s="30" t="s">
        <v>2633</v>
      </c>
      <c s="31" t="s">
        <v>164</v>
      </c>
      <c s="32">
        <v>4</v>
      </c>
      <c s="33">
        <v>0</v>
      </c>
      <c s="33">
        <f>ROUND(ROUND(H314,2)*ROUND(G314,3),2)</f>
      </c>
      <c r="O314">
        <f>(I314*21)/100</f>
      </c>
      <c t="s">
        <v>22</v>
      </c>
    </row>
    <row r="315" spans="1:5" ht="12.75">
      <c r="A315" s="34" t="s">
        <v>49</v>
      </c>
      <c r="E315" s="35" t="s">
        <v>46</v>
      </c>
    </row>
    <row r="316" spans="1:5" ht="12.75">
      <c r="A316" s="36" t="s">
        <v>51</v>
      </c>
      <c r="E316" s="37" t="s">
        <v>1027</v>
      </c>
    </row>
    <row r="317" spans="1:5" ht="12.75">
      <c r="A317" t="s">
        <v>53</v>
      </c>
      <c r="E317" s="35" t="s">
        <v>46</v>
      </c>
    </row>
    <row r="318" spans="1:16" ht="12.75">
      <c r="A318" s="25" t="s">
        <v>44</v>
      </c>
      <c s="29" t="s">
        <v>734</v>
      </c>
      <c s="29" t="s">
        <v>2634</v>
      </c>
      <c s="25" t="s">
        <v>46</v>
      </c>
      <c s="30" t="s">
        <v>2635</v>
      </c>
      <c s="31" t="s">
        <v>2460</v>
      </c>
      <c s="32">
        <v>1</v>
      </c>
      <c s="33">
        <v>0</v>
      </c>
      <c s="33">
        <f>ROUND(ROUND(H318,2)*ROUND(G318,3),2)</f>
      </c>
      <c r="O318">
        <f>(I318*21)/100</f>
      </c>
      <c t="s">
        <v>22</v>
      </c>
    </row>
    <row r="319" spans="1:5" ht="12.75">
      <c r="A319" s="34" t="s">
        <v>49</v>
      </c>
      <c r="E319" s="35" t="s">
        <v>46</v>
      </c>
    </row>
    <row r="320" spans="1:5" ht="12.75">
      <c r="A320" s="36" t="s">
        <v>51</v>
      </c>
      <c r="E320" s="37" t="s">
        <v>62</v>
      </c>
    </row>
    <row r="321" spans="1:5" ht="12.75">
      <c r="A321" t="s">
        <v>53</v>
      </c>
      <c r="E321" s="35" t="s">
        <v>46</v>
      </c>
    </row>
    <row r="322" spans="1:16" ht="12.75">
      <c r="A322" s="25" t="s">
        <v>44</v>
      </c>
      <c s="29" t="s">
        <v>805</v>
      </c>
      <c s="29" t="s">
        <v>2667</v>
      </c>
      <c s="25" t="s">
        <v>46</v>
      </c>
      <c s="30" t="s">
        <v>2668</v>
      </c>
      <c s="31" t="s">
        <v>415</v>
      </c>
      <c s="32">
        <v>190</v>
      </c>
      <c s="33">
        <v>0</v>
      </c>
      <c s="33">
        <f>ROUND(ROUND(H322,2)*ROUND(G322,3),2)</f>
      </c>
      <c r="O322">
        <f>(I322*21)/100</f>
      </c>
      <c t="s">
        <v>22</v>
      </c>
    </row>
    <row r="323" spans="1:5" ht="12.75">
      <c r="A323" s="34" t="s">
        <v>49</v>
      </c>
      <c r="E323" s="35" t="s">
        <v>46</v>
      </c>
    </row>
    <row r="324" spans="1:5" ht="12.75">
      <c r="A324" s="36" t="s">
        <v>51</v>
      </c>
      <c r="E324" s="37" t="s">
        <v>2669</v>
      </c>
    </row>
    <row r="325" spans="1:5" ht="12.75">
      <c r="A325" t="s">
        <v>53</v>
      </c>
      <c r="E325" s="35" t="s">
        <v>46</v>
      </c>
    </row>
    <row r="326" spans="1:16" ht="12.75">
      <c r="A326" s="25" t="s">
        <v>44</v>
      </c>
      <c s="29" t="s">
        <v>835</v>
      </c>
      <c s="29" t="s">
        <v>2636</v>
      </c>
      <c s="25" t="s">
        <v>46</v>
      </c>
      <c s="30" t="s">
        <v>2637</v>
      </c>
      <c s="31" t="s">
        <v>689</v>
      </c>
      <c s="32">
        <v>5</v>
      </c>
      <c s="33">
        <v>0</v>
      </c>
      <c s="33">
        <f>ROUND(ROUND(H326,2)*ROUND(G326,3),2)</f>
      </c>
      <c r="O326">
        <f>(I326*21)/100</f>
      </c>
      <c t="s">
        <v>22</v>
      </c>
    </row>
    <row r="327" spans="1:5" ht="12.75">
      <c r="A327" s="34" t="s">
        <v>49</v>
      </c>
      <c r="E327" s="35" t="s">
        <v>46</v>
      </c>
    </row>
    <row r="328" spans="1:5" ht="12.75">
      <c r="A328" s="36" t="s">
        <v>51</v>
      </c>
      <c r="E328" s="37" t="s">
        <v>1038</v>
      </c>
    </row>
    <row r="329" spans="1:5" ht="12.75">
      <c r="A329" t="s">
        <v>53</v>
      </c>
      <c r="E329" s="35" t="s">
        <v>46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0+O8+O21+O42+O47+O56</f>
      </c>
      <c t="s">
        <v>21</v>
      </c>
    </row>
    <row r="3" spans="1:16" ht="15" customHeight="1">
      <c r="A3" t="s">
        <v>11</v>
      </c>
      <c s="12" t="s">
        <v>13</v>
      </c>
      <c s="13" t="s">
        <v>14</v>
      </c>
      <c s="1"/>
      <c s="14" t="s">
        <v>15</v>
      </c>
      <c s="1"/>
      <c s="9"/>
      <c s="8" t="s">
        <v>2670</v>
      </c>
      <c s="38">
        <f>0+I8+I21+I42+I47+I56</f>
      </c>
      <c r="O3" t="s">
        <v>18</v>
      </c>
      <c t="s">
        <v>22</v>
      </c>
    </row>
    <row r="4" spans="1:16" ht="15" customHeight="1">
      <c r="A4" t="s">
        <v>16</v>
      </c>
      <c s="16" t="s">
        <v>17</v>
      </c>
      <c s="17" t="s">
        <v>2670</v>
      </c>
      <c s="6"/>
      <c s="18" t="s">
        <v>2671</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0+I9+I13+I17</f>
      </c>
      <c>
        <f>0+O9+O13+O17</f>
      </c>
    </row>
    <row r="9" spans="1:16" ht="25.5">
      <c r="A9" s="25" t="s">
        <v>44</v>
      </c>
      <c s="29" t="s">
        <v>28</v>
      </c>
      <c s="29" t="s">
        <v>298</v>
      </c>
      <c s="25" t="s">
        <v>46</v>
      </c>
      <c s="30" t="s">
        <v>299</v>
      </c>
      <c s="31" t="s">
        <v>300</v>
      </c>
      <c s="32">
        <v>656.688</v>
      </c>
      <c s="33">
        <v>0</v>
      </c>
      <c s="33">
        <f>ROUND(ROUND(H9,2)*ROUND(G9,3),2)</f>
      </c>
      <c r="O9">
        <f>(I9*21)/100</f>
      </c>
      <c t="s">
        <v>22</v>
      </c>
    </row>
    <row r="10" spans="1:5" ht="12.75">
      <c r="A10" s="34" t="s">
        <v>49</v>
      </c>
      <c r="E10" s="35" t="s">
        <v>46</v>
      </c>
    </row>
    <row r="11" spans="1:5" ht="12.75">
      <c r="A11" s="36" t="s">
        <v>51</v>
      </c>
      <c r="E11" s="37" t="s">
        <v>2672</v>
      </c>
    </row>
    <row r="12" spans="1:5" ht="140.25">
      <c r="A12" t="s">
        <v>53</v>
      </c>
      <c r="E12" s="35" t="s">
        <v>302</v>
      </c>
    </row>
    <row r="13" spans="1:16" ht="12.75">
      <c r="A13" s="25" t="s">
        <v>44</v>
      </c>
      <c s="29" t="s">
        <v>22</v>
      </c>
      <c s="29" t="s">
        <v>2673</v>
      </c>
      <c s="25" t="s">
        <v>70</v>
      </c>
      <c s="30" t="s">
        <v>2674</v>
      </c>
      <c s="31" t="s">
        <v>48</v>
      </c>
      <c s="32">
        <v>1</v>
      </c>
      <c s="33">
        <v>0</v>
      </c>
      <c s="33">
        <f>ROUND(ROUND(H13,2)*ROUND(G13,3),2)</f>
      </c>
      <c r="O13">
        <f>(I13*21)/100</f>
      </c>
      <c t="s">
        <v>22</v>
      </c>
    </row>
    <row r="14" spans="1:5" ht="12.75">
      <c r="A14" s="34" t="s">
        <v>49</v>
      </c>
      <c r="E14" s="35" t="s">
        <v>46</v>
      </c>
    </row>
    <row r="15" spans="1:5" ht="12.75">
      <c r="A15" s="36" t="s">
        <v>51</v>
      </c>
      <c r="E15" s="37" t="s">
        <v>62</v>
      </c>
    </row>
    <row r="16" spans="1:5" ht="12.75">
      <c r="A16" t="s">
        <v>53</v>
      </c>
      <c r="E16" s="35" t="s">
        <v>2675</v>
      </c>
    </row>
    <row r="17" spans="1:16" ht="12.75">
      <c r="A17" s="25" t="s">
        <v>44</v>
      </c>
      <c s="29" t="s">
        <v>21</v>
      </c>
      <c s="29" t="s">
        <v>2676</v>
      </c>
      <c s="25" t="s">
        <v>70</v>
      </c>
      <c s="30" t="s">
        <v>2677</v>
      </c>
      <c s="31" t="s">
        <v>48</v>
      </c>
      <c s="32">
        <v>1</v>
      </c>
      <c s="33">
        <v>0</v>
      </c>
      <c s="33">
        <f>ROUND(ROUND(H17,2)*ROUND(G17,3),2)</f>
      </c>
      <c r="O17">
        <f>(I17*21)/100</f>
      </c>
      <c t="s">
        <v>22</v>
      </c>
    </row>
    <row r="18" spans="1:5" ht="12.75">
      <c r="A18" s="34" t="s">
        <v>49</v>
      </c>
      <c r="E18" s="35" t="s">
        <v>46</v>
      </c>
    </row>
    <row r="19" spans="1:5" ht="12.75">
      <c r="A19" s="36" t="s">
        <v>51</v>
      </c>
      <c r="E19" s="37" t="s">
        <v>62</v>
      </c>
    </row>
    <row r="20" spans="1:5" ht="12.75">
      <c r="A20" t="s">
        <v>53</v>
      </c>
      <c r="E20" s="35" t="s">
        <v>2675</v>
      </c>
    </row>
    <row r="21" spans="1:18" ht="12.75" customHeight="1">
      <c r="A21" s="6" t="s">
        <v>42</v>
      </c>
      <c s="6"/>
      <c s="40" t="s">
        <v>28</v>
      </c>
      <c s="6"/>
      <c s="27" t="s">
        <v>198</v>
      </c>
      <c s="6"/>
      <c s="6"/>
      <c s="6"/>
      <c s="41">
        <f>0+Q21</f>
      </c>
      <c r="O21">
        <f>0+R21</f>
      </c>
      <c r="Q21">
        <f>0+I22+I26+I30+I34+I38</f>
      </c>
      <c>
        <f>0+O22+O26+O30+O34+O38</f>
      </c>
    </row>
    <row r="22" spans="1:16" ht="12.75">
      <c r="A22" s="25" t="s">
        <v>44</v>
      </c>
      <c s="29" t="s">
        <v>32</v>
      </c>
      <c s="29" t="s">
        <v>264</v>
      </c>
      <c s="25" t="s">
        <v>46</v>
      </c>
      <c s="30" t="s">
        <v>265</v>
      </c>
      <c s="31" t="s">
        <v>256</v>
      </c>
      <c s="32">
        <v>1313.375</v>
      </c>
      <c s="33">
        <v>0</v>
      </c>
      <c s="33">
        <f>ROUND(ROUND(H22,2)*ROUND(G22,3),2)</f>
      </c>
      <c r="O22">
        <f>(I22*21)/100</f>
      </c>
      <c t="s">
        <v>22</v>
      </c>
    </row>
    <row r="23" spans="1:5" ht="12.75">
      <c r="A23" s="34" t="s">
        <v>49</v>
      </c>
      <c r="E23" s="35" t="s">
        <v>421</v>
      </c>
    </row>
    <row r="24" spans="1:5" ht="25.5">
      <c r="A24" s="36" t="s">
        <v>51</v>
      </c>
      <c r="E24" s="37" t="s">
        <v>2678</v>
      </c>
    </row>
    <row r="25" spans="1:5" ht="306">
      <c r="A25" t="s">
        <v>53</v>
      </c>
      <c r="E25" s="35" t="s">
        <v>268</v>
      </c>
    </row>
    <row r="26" spans="1:16" ht="12.75">
      <c r="A26" s="25" t="s">
        <v>44</v>
      </c>
      <c s="29" t="s">
        <v>34</v>
      </c>
      <c s="29" t="s">
        <v>572</v>
      </c>
      <c s="25" t="s">
        <v>46</v>
      </c>
      <c s="30" t="s">
        <v>573</v>
      </c>
      <c s="31" t="s">
        <v>256</v>
      </c>
      <c s="32">
        <v>1659</v>
      </c>
      <c s="33">
        <v>0</v>
      </c>
      <c s="33">
        <f>ROUND(ROUND(H26,2)*ROUND(G26,3),2)</f>
      </c>
      <c r="O26">
        <f>(I26*21)/100</f>
      </c>
      <c t="s">
        <v>22</v>
      </c>
    </row>
    <row r="27" spans="1:5" ht="25.5">
      <c r="A27" s="34" t="s">
        <v>49</v>
      </c>
      <c r="E27" s="35" t="s">
        <v>2679</v>
      </c>
    </row>
    <row r="28" spans="1:5" ht="51">
      <c r="A28" s="36" t="s">
        <v>51</v>
      </c>
      <c r="E28" s="37" t="s">
        <v>2680</v>
      </c>
    </row>
    <row r="29" spans="1:5" ht="318.75">
      <c r="A29" t="s">
        <v>53</v>
      </c>
      <c r="E29" s="35" t="s">
        <v>571</v>
      </c>
    </row>
    <row r="30" spans="1:16" ht="12.75">
      <c r="A30" s="25" t="s">
        <v>44</v>
      </c>
      <c s="29" t="s">
        <v>36</v>
      </c>
      <c s="29" t="s">
        <v>277</v>
      </c>
      <c s="25" t="s">
        <v>46</v>
      </c>
      <c s="30" t="s">
        <v>278</v>
      </c>
      <c s="31" t="s">
        <v>256</v>
      </c>
      <c s="32">
        <v>345.625</v>
      </c>
      <c s="33">
        <v>0</v>
      </c>
      <c s="33">
        <f>ROUND(ROUND(H30,2)*ROUND(G30,3),2)</f>
      </c>
      <c r="O30">
        <f>(I30*21)/100</f>
      </c>
      <c t="s">
        <v>22</v>
      </c>
    </row>
    <row r="31" spans="1:5" ht="12.75">
      <c r="A31" s="34" t="s">
        <v>49</v>
      </c>
      <c r="E31" s="35" t="s">
        <v>2681</v>
      </c>
    </row>
    <row r="32" spans="1:5" ht="25.5">
      <c r="A32" s="36" t="s">
        <v>51</v>
      </c>
      <c r="E32" s="37" t="s">
        <v>2682</v>
      </c>
    </row>
    <row r="33" spans="1:5" ht="191.25">
      <c r="A33" t="s">
        <v>53</v>
      </c>
      <c r="E33" s="35" t="s">
        <v>281</v>
      </c>
    </row>
    <row r="34" spans="1:16" ht="12.75">
      <c r="A34" s="25" t="s">
        <v>44</v>
      </c>
      <c s="29" t="s">
        <v>73</v>
      </c>
      <c s="29" t="s">
        <v>358</v>
      </c>
      <c s="25" t="s">
        <v>46</v>
      </c>
      <c s="30" t="s">
        <v>359</v>
      </c>
      <c s="31" t="s">
        <v>256</v>
      </c>
      <c s="32">
        <v>1313.375</v>
      </c>
      <c s="33">
        <v>0</v>
      </c>
      <c s="33">
        <f>ROUND(ROUND(H34,2)*ROUND(G34,3),2)</f>
      </c>
      <c r="O34">
        <f>(I34*21)/100</f>
      </c>
      <c t="s">
        <v>22</v>
      </c>
    </row>
    <row r="35" spans="1:5" ht="12.75">
      <c r="A35" s="34" t="s">
        <v>49</v>
      </c>
      <c r="E35" s="35" t="s">
        <v>46</v>
      </c>
    </row>
    <row r="36" spans="1:5" ht="25.5">
      <c r="A36" s="36" t="s">
        <v>51</v>
      </c>
      <c r="E36" s="37" t="s">
        <v>2678</v>
      </c>
    </row>
    <row r="37" spans="1:5" ht="229.5">
      <c r="A37" t="s">
        <v>53</v>
      </c>
      <c r="E37" s="35" t="s">
        <v>362</v>
      </c>
    </row>
    <row r="38" spans="1:16" ht="12.75">
      <c r="A38" s="25" t="s">
        <v>44</v>
      </c>
      <c s="29" t="s">
        <v>77</v>
      </c>
      <c s="29" t="s">
        <v>1377</v>
      </c>
      <c s="25" t="s">
        <v>46</v>
      </c>
      <c s="30" t="s">
        <v>1378</v>
      </c>
      <c s="31" t="s">
        <v>256</v>
      </c>
      <c s="32">
        <v>345.625</v>
      </c>
      <c s="33">
        <v>0</v>
      </c>
      <c s="33">
        <f>ROUND(ROUND(H38,2)*ROUND(G38,3),2)</f>
      </c>
      <c r="O38">
        <f>(I38*21)/100</f>
      </c>
      <c t="s">
        <v>22</v>
      </c>
    </row>
    <row r="39" spans="1:5" ht="76.5">
      <c r="A39" s="34" t="s">
        <v>49</v>
      </c>
      <c r="E39" s="35" t="s">
        <v>2683</v>
      </c>
    </row>
    <row r="40" spans="1:5" ht="51">
      <c r="A40" s="36" t="s">
        <v>51</v>
      </c>
      <c r="E40" s="37" t="s">
        <v>2684</v>
      </c>
    </row>
    <row r="41" spans="1:5" ht="229.5">
      <c r="A41" t="s">
        <v>53</v>
      </c>
      <c r="E41" s="35" t="s">
        <v>1380</v>
      </c>
    </row>
    <row r="42" spans="1:18" ht="12.75" customHeight="1">
      <c r="A42" s="6" t="s">
        <v>42</v>
      </c>
      <c s="6"/>
      <c s="40" t="s">
        <v>32</v>
      </c>
      <c s="6"/>
      <c s="27" t="s">
        <v>698</v>
      </c>
      <c s="6"/>
      <c s="6"/>
      <c s="6"/>
      <c s="41">
        <f>0+Q42</f>
      </c>
      <c r="O42">
        <f>0+R42</f>
      </c>
      <c r="Q42">
        <f>0+I43</f>
      </c>
      <c>
        <f>0+O43</f>
      </c>
    </row>
    <row r="43" spans="1:16" ht="12.75">
      <c r="A43" s="25" t="s">
        <v>44</v>
      </c>
      <c s="29" t="s">
        <v>39</v>
      </c>
      <c s="29" t="s">
        <v>2685</v>
      </c>
      <c s="25" t="s">
        <v>70</v>
      </c>
      <c s="30" t="s">
        <v>2686</v>
      </c>
      <c s="31" t="s">
        <v>415</v>
      </c>
      <c s="32">
        <v>3950</v>
      </c>
      <c s="33">
        <v>0</v>
      </c>
      <c s="33">
        <f>ROUND(ROUND(H43,2)*ROUND(G43,3),2)</f>
      </c>
      <c r="O43">
        <f>(I43*21)/100</f>
      </c>
      <c t="s">
        <v>22</v>
      </c>
    </row>
    <row r="44" spans="1:5" ht="12.75">
      <c r="A44" s="34" t="s">
        <v>49</v>
      </c>
      <c r="E44" s="35" t="s">
        <v>2687</v>
      </c>
    </row>
    <row r="45" spans="1:5" ht="12.75">
      <c r="A45" s="36" t="s">
        <v>51</v>
      </c>
      <c r="E45" s="37" t="s">
        <v>2688</v>
      </c>
    </row>
    <row r="46" spans="1:5" ht="12.75">
      <c r="A46" t="s">
        <v>53</v>
      </c>
      <c r="E46" s="35" t="s">
        <v>46</v>
      </c>
    </row>
    <row r="47" spans="1:18" ht="12.75" customHeight="1">
      <c r="A47" s="6" t="s">
        <v>42</v>
      </c>
      <c s="6"/>
      <c s="40" t="s">
        <v>73</v>
      </c>
      <c s="6"/>
      <c s="27" t="s">
        <v>792</v>
      </c>
      <c s="6"/>
      <c s="6"/>
      <c s="6"/>
      <c s="41">
        <f>0+Q47</f>
      </c>
      <c r="O47">
        <f>0+R47</f>
      </c>
      <c r="Q47">
        <f>0+I48+I52</f>
      </c>
      <c>
        <f>0+O48+O52</f>
      </c>
    </row>
    <row r="48" spans="1:16" ht="12.75">
      <c r="A48" s="25" t="s">
        <v>44</v>
      </c>
      <c s="29" t="s">
        <v>41</v>
      </c>
      <c s="29" t="s">
        <v>2689</v>
      </c>
      <c s="25" t="s">
        <v>46</v>
      </c>
      <c s="30" t="s">
        <v>2690</v>
      </c>
      <c s="31" t="s">
        <v>415</v>
      </c>
      <c s="32">
        <v>11850</v>
      </c>
      <c s="33">
        <v>0</v>
      </c>
      <c s="33">
        <f>ROUND(ROUND(H48,2)*ROUND(G48,3),2)</f>
      </c>
      <c r="O48">
        <f>(I48*21)/100</f>
      </c>
      <c t="s">
        <v>22</v>
      </c>
    </row>
    <row r="49" spans="1:5" ht="12.75">
      <c r="A49" s="34" t="s">
        <v>49</v>
      </c>
      <c r="E49" s="35" t="s">
        <v>46</v>
      </c>
    </row>
    <row r="50" spans="1:5" ht="25.5">
      <c r="A50" s="36" t="s">
        <v>51</v>
      </c>
      <c r="E50" s="37" t="s">
        <v>2691</v>
      </c>
    </row>
    <row r="51" spans="1:5" ht="63.75">
      <c r="A51" t="s">
        <v>53</v>
      </c>
      <c r="E51" s="35" t="s">
        <v>2692</v>
      </c>
    </row>
    <row r="52" spans="1:16" ht="12.75">
      <c r="A52" s="25" t="s">
        <v>44</v>
      </c>
      <c s="29" t="s">
        <v>88</v>
      </c>
      <c s="29" t="s">
        <v>2693</v>
      </c>
      <c s="25" t="s">
        <v>46</v>
      </c>
      <c s="30" t="s">
        <v>2694</v>
      </c>
      <c s="31" t="s">
        <v>221</v>
      </c>
      <c s="32">
        <v>6</v>
      </c>
      <c s="33">
        <v>0</v>
      </c>
      <c s="33">
        <f>ROUND(ROUND(H52,2)*ROUND(G52,3),2)</f>
      </c>
      <c r="O52">
        <f>(I52*21)/100</f>
      </c>
      <c t="s">
        <v>22</v>
      </c>
    </row>
    <row r="53" spans="1:5" ht="12.75">
      <c r="A53" s="34" t="s">
        <v>49</v>
      </c>
      <c r="E53" s="35" t="s">
        <v>2695</v>
      </c>
    </row>
    <row r="54" spans="1:5" ht="12.75">
      <c r="A54" s="36" t="s">
        <v>51</v>
      </c>
      <c r="E54" s="37" t="s">
        <v>2696</v>
      </c>
    </row>
    <row r="55" spans="1:5" ht="127.5">
      <c r="A55" t="s">
        <v>53</v>
      </c>
      <c r="E55" s="35" t="s">
        <v>2697</v>
      </c>
    </row>
    <row r="56" spans="1:18" ht="12.75" customHeight="1">
      <c r="A56" s="6" t="s">
        <v>42</v>
      </c>
      <c s="6"/>
      <c s="40" t="s">
        <v>77</v>
      </c>
      <c s="6"/>
      <c s="27" t="s">
        <v>804</v>
      </c>
      <c s="6"/>
      <c s="6"/>
      <c s="6"/>
      <c s="41">
        <f>0+Q56</f>
      </c>
      <c r="O56">
        <f>0+R56</f>
      </c>
      <c r="Q56">
        <f>0+I57+I61</f>
      </c>
      <c>
        <f>0+O57+O61</f>
      </c>
    </row>
    <row r="57" spans="1:16" ht="12.75">
      <c r="A57" s="25" t="s">
        <v>44</v>
      </c>
      <c s="29" t="s">
        <v>92</v>
      </c>
      <c s="29" t="s">
        <v>2698</v>
      </c>
      <c s="25" t="s">
        <v>46</v>
      </c>
      <c s="30" t="s">
        <v>2699</v>
      </c>
      <c s="31" t="s">
        <v>415</v>
      </c>
      <c s="32">
        <v>106</v>
      </c>
      <c s="33">
        <v>0</v>
      </c>
      <c s="33">
        <f>ROUND(ROUND(H57,2)*ROUND(G57,3),2)</f>
      </c>
      <c r="O57">
        <f>(I57*21)/100</f>
      </c>
      <c t="s">
        <v>22</v>
      </c>
    </row>
    <row r="58" spans="1:5" ht="12.75">
      <c r="A58" s="34" t="s">
        <v>49</v>
      </c>
      <c r="E58" s="35" t="s">
        <v>46</v>
      </c>
    </row>
    <row r="59" spans="1:5" ht="51">
      <c r="A59" s="36" t="s">
        <v>51</v>
      </c>
      <c r="E59" s="37" t="s">
        <v>2700</v>
      </c>
    </row>
    <row r="60" spans="1:5" ht="242.25">
      <c r="A60" t="s">
        <v>53</v>
      </c>
      <c r="E60" s="35" t="s">
        <v>1898</v>
      </c>
    </row>
    <row r="61" spans="1:16" ht="12.75">
      <c r="A61" s="25" t="s">
        <v>44</v>
      </c>
      <c s="29" t="s">
        <v>97</v>
      </c>
      <c s="29" t="s">
        <v>2701</v>
      </c>
      <c s="25" t="s">
        <v>46</v>
      </c>
      <c s="30" t="s">
        <v>2702</v>
      </c>
      <c s="31" t="s">
        <v>221</v>
      </c>
      <c s="32">
        <v>3</v>
      </c>
      <c s="33">
        <v>0</v>
      </c>
      <c s="33">
        <f>ROUND(ROUND(H61,2)*ROUND(G61,3),2)</f>
      </c>
      <c r="O61">
        <f>(I61*21)/100</f>
      </c>
      <c t="s">
        <v>22</v>
      </c>
    </row>
    <row r="62" spans="1:5" ht="12.75">
      <c r="A62" s="34" t="s">
        <v>49</v>
      </c>
      <c r="E62" s="35" t="s">
        <v>2703</v>
      </c>
    </row>
    <row r="63" spans="1:5" ht="12.75">
      <c r="A63" s="36" t="s">
        <v>51</v>
      </c>
      <c r="E63" s="37" t="s">
        <v>1633</v>
      </c>
    </row>
    <row r="64" spans="1:5" ht="242.25">
      <c r="A64" t="s">
        <v>53</v>
      </c>
      <c r="E64" s="35" t="s">
        <v>2704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f>
      </c>
      <c t="s">
        <v>21</v>
      </c>
    </row>
    <row r="3" spans="1:16" ht="15" customHeight="1">
      <c r="A3" t="s">
        <v>11</v>
      </c>
      <c s="12" t="s">
        <v>13</v>
      </c>
      <c s="13" t="s">
        <v>14</v>
      </c>
      <c s="1"/>
      <c s="14" t="s">
        <v>15</v>
      </c>
      <c s="1"/>
      <c s="9"/>
      <c s="8" t="s">
        <v>196</v>
      </c>
      <c s="38">
        <f>0+I8</f>
      </c>
      <c r="O3" t="s">
        <v>18</v>
      </c>
      <c t="s">
        <v>22</v>
      </c>
    </row>
    <row r="4" spans="1:16" ht="15" customHeight="1">
      <c r="A4" t="s">
        <v>16</v>
      </c>
      <c s="16" t="s">
        <v>17</v>
      </c>
      <c s="17" t="s">
        <v>196</v>
      </c>
      <c s="6"/>
      <c s="18" t="s">
        <v>197</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28</v>
      </c>
      <c s="19"/>
      <c s="27" t="s">
        <v>198</v>
      </c>
      <c s="19"/>
      <c s="19"/>
      <c s="19"/>
      <c s="28">
        <f>0+Q8</f>
      </c>
      <c r="O8">
        <f>0+R8</f>
      </c>
      <c r="Q8">
        <f>0+I9+I13+I17+I21+I25+I29+I33+I37+I41+I45+I49+I53+I57+I61+I65+I69+I73+I77+I81+I85+I89+I93</f>
      </c>
      <c>
        <f>0+O9+O13+O17+O21+O25+O29+O33+O37+O41+O45+O49+O53+O57+O61+O65+O69+O73+O77+O81+O85+O89+O93</f>
      </c>
    </row>
    <row r="9" spans="1:16" ht="12.75">
      <c r="A9" s="25" t="s">
        <v>44</v>
      </c>
      <c s="29" t="s">
        <v>28</v>
      </c>
      <c s="29" t="s">
        <v>199</v>
      </c>
      <c s="25" t="s">
        <v>46</v>
      </c>
      <c s="30" t="s">
        <v>200</v>
      </c>
      <c s="31" t="s">
        <v>173</v>
      </c>
      <c s="32">
        <v>28582.8</v>
      </c>
      <c s="33">
        <v>0</v>
      </c>
      <c s="33">
        <f>ROUND(ROUND(H9,2)*ROUND(G9,3),2)</f>
      </c>
      <c r="O9">
        <f>(I9*21)/100</f>
      </c>
      <c t="s">
        <v>22</v>
      </c>
    </row>
    <row r="10" spans="1:5" ht="51">
      <c r="A10" s="34" t="s">
        <v>49</v>
      </c>
      <c r="E10" s="35" t="s">
        <v>201</v>
      </c>
    </row>
    <row r="11" spans="1:5" ht="38.25">
      <c r="A11" s="36" t="s">
        <v>51</v>
      </c>
      <c r="E11" s="37" t="s">
        <v>202</v>
      </c>
    </row>
    <row r="12" spans="1:5" ht="25.5">
      <c r="A12" t="s">
        <v>53</v>
      </c>
      <c r="E12" s="35" t="s">
        <v>203</v>
      </c>
    </row>
    <row r="13" spans="1:16" ht="12.75">
      <c r="A13" s="25" t="s">
        <v>44</v>
      </c>
      <c s="29" t="s">
        <v>22</v>
      </c>
      <c s="29" t="s">
        <v>204</v>
      </c>
      <c s="25" t="s">
        <v>46</v>
      </c>
      <c s="30" t="s">
        <v>205</v>
      </c>
      <c s="31" t="s">
        <v>173</v>
      </c>
      <c s="32">
        <v>7186</v>
      </c>
      <c s="33">
        <v>0</v>
      </c>
      <c s="33">
        <f>ROUND(ROUND(H13,2)*ROUND(G13,3),2)</f>
      </c>
      <c r="O13">
        <f>(I13*21)/100</f>
      </c>
      <c t="s">
        <v>22</v>
      </c>
    </row>
    <row r="14" spans="1:5" ht="114.75">
      <c r="A14" s="34" t="s">
        <v>49</v>
      </c>
      <c r="E14" s="35" t="s">
        <v>206</v>
      </c>
    </row>
    <row r="15" spans="1:5" ht="12.75">
      <c r="A15" s="36" t="s">
        <v>51</v>
      </c>
      <c r="E15" s="37" t="s">
        <v>207</v>
      </c>
    </row>
    <row r="16" spans="1:5" ht="25.5">
      <c r="A16" t="s">
        <v>53</v>
      </c>
      <c r="E16" s="35" t="s">
        <v>208</v>
      </c>
    </row>
    <row r="17" spans="1:16" ht="12.75">
      <c r="A17" s="25" t="s">
        <v>44</v>
      </c>
      <c s="29" t="s">
        <v>21</v>
      </c>
      <c s="29" t="s">
        <v>209</v>
      </c>
      <c s="25" t="s">
        <v>46</v>
      </c>
      <c s="30" t="s">
        <v>210</v>
      </c>
      <c s="31" t="s">
        <v>173</v>
      </c>
      <c s="32">
        <v>11216.1</v>
      </c>
      <c s="33">
        <v>0</v>
      </c>
      <c s="33">
        <f>ROUND(ROUND(H17,2)*ROUND(G17,3),2)</f>
      </c>
      <c r="O17">
        <f>(I17*21)/100</f>
      </c>
      <c t="s">
        <v>22</v>
      </c>
    </row>
    <row r="18" spans="1:5" ht="51">
      <c r="A18" s="34" t="s">
        <v>49</v>
      </c>
      <c r="E18" s="35" t="s">
        <v>211</v>
      </c>
    </row>
    <row r="19" spans="1:5" ht="38.25">
      <c r="A19" s="36" t="s">
        <v>51</v>
      </c>
      <c r="E19" s="37" t="s">
        <v>212</v>
      </c>
    </row>
    <row r="20" spans="1:5" ht="12.75">
      <c r="A20" t="s">
        <v>53</v>
      </c>
      <c r="E20" s="35" t="s">
        <v>213</v>
      </c>
    </row>
    <row r="21" spans="1:16" ht="12.75">
      <c r="A21" s="25" t="s">
        <v>44</v>
      </c>
      <c s="29" t="s">
        <v>32</v>
      </c>
      <c s="29" t="s">
        <v>214</v>
      </c>
      <c s="25" t="s">
        <v>46</v>
      </c>
      <c s="30" t="s">
        <v>215</v>
      </c>
      <c s="31" t="s">
        <v>173</v>
      </c>
      <c s="32">
        <v>2360</v>
      </c>
      <c s="33">
        <v>0</v>
      </c>
      <c s="33">
        <f>ROUND(ROUND(H21,2)*ROUND(G21,3),2)</f>
      </c>
      <c r="O21">
        <f>(I21*21)/100</f>
      </c>
      <c t="s">
        <v>22</v>
      </c>
    </row>
    <row r="22" spans="1:5" ht="12.75">
      <c r="A22" s="34" t="s">
        <v>49</v>
      </c>
      <c r="E22" s="35" t="s">
        <v>216</v>
      </c>
    </row>
    <row r="23" spans="1:5" ht="12.75">
      <c r="A23" s="36" t="s">
        <v>51</v>
      </c>
      <c r="E23" s="37" t="s">
        <v>217</v>
      </c>
    </row>
    <row r="24" spans="1:5" ht="38.25">
      <c r="A24" t="s">
        <v>53</v>
      </c>
      <c r="E24" s="35" t="s">
        <v>218</v>
      </c>
    </row>
    <row r="25" spans="1:16" ht="12.75">
      <c r="A25" s="25" t="s">
        <v>44</v>
      </c>
      <c s="29" t="s">
        <v>34</v>
      </c>
      <c s="29" t="s">
        <v>219</v>
      </c>
      <c s="25" t="s">
        <v>46</v>
      </c>
      <c s="30" t="s">
        <v>220</v>
      </c>
      <c s="31" t="s">
        <v>221</v>
      </c>
      <c s="32">
        <v>34</v>
      </c>
      <c s="33">
        <v>0</v>
      </c>
      <c s="33">
        <f>ROUND(ROUND(H25,2)*ROUND(G25,3),2)</f>
      </c>
      <c r="O25">
        <f>(I25*21)/100</f>
      </c>
      <c t="s">
        <v>22</v>
      </c>
    </row>
    <row r="26" spans="1:5" ht="38.25">
      <c r="A26" s="34" t="s">
        <v>49</v>
      </c>
      <c r="E26" s="35" t="s">
        <v>222</v>
      </c>
    </row>
    <row r="27" spans="1:5" ht="12.75">
      <c r="A27" s="36" t="s">
        <v>51</v>
      </c>
      <c r="E27" s="37" t="s">
        <v>223</v>
      </c>
    </row>
    <row r="28" spans="1:5" ht="165.75">
      <c r="A28" t="s">
        <v>53</v>
      </c>
      <c r="E28" s="35" t="s">
        <v>224</v>
      </c>
    </row>
    <row r="29" spans="1:16" ht="12.75">
      <c r="A29" s="25" t="s">
        <v>44</v>
      </c>
      <c s="29" t="s">
        <v>36</v>
      </c>
      <c s="29" t="s">
        <v>225</v>
      </c>
      <c s="25" t="s">
        <v>46</v>
      </c>
      <c s="30" t="s">
        <v>226</v>
      </c>
      <c s="31" t="s">
        <v>221</v>
      </c>
      <c s="32">
        <v>13</v>
      </c>
      <c s="33">
        <v>0</v>
      </c>
      <c s="33">
        <f>ROUND(ROUND(H29,2)*ROUND(G29,3),2)</f>
      </c>
      <c r="O29">
        <f>(I29*21)/100</f>
      </c>
      <c t="s">
        <v>22</v>
      </c>
    </row>
    <row r="30" spans="1:5" ht="38.25">
      <c r="A30" s="34" t="s">
        <v>49</v>
      </c>
      <c r="E30" s="35" t="s">
        <v>222</v>
      </c>
    </row>
    <row r="31" spans="1:5" ht="12.75">
      <c r="A31" s="36" t="s">
        <v>51</v>
      </c>
      <c r="E31" s="37" t="s">
        <v>227</v>
      </c>
    </row>
    <row r="32" spans="1:5" ht="165.75">
      <c r="A32" t="s">
        <v>53</v>
      </c>
      <c r="E32" s="35" t="s">
        <v>224</v>
      </c>
    </row>
    <row r="33" spans="1:16" ht="12.75">
      <c r="A33" s="25" t="s">
        <v>44</v>
      </c>
      <c s="29" t="s">
        <v>73</v>
      </c>
      <c s="29" t="s">
        <v>228</v>
      </c>
      <c s="25" t="s">
        <v>46</v>
      </c>
      <c s="30" t="s">
        <v>229</v>
      </c>
      <c s="31" t="s">
        <v>221</v>
      </c>
      <c s="32">
        <v>1</v>
      </c>
      <c s="33">
        <v>0</v>
      </c>
      <c s="33">
        <f>ROUND(ROUND(H33,2)*ROUND(G33,3),2)</f>
      </c>
      <c r="O33">
        <f>(I33*21)/100</f>
      </c>
      <c t="s">
        <v>22</v>
      </c>
    </row>
    <row r="34" spans="1:5" ht="38.25">
      <c r="A34" s="34" t="s">
        <v>49</v>
      </c>
      <c r="E34" s="35" t="s">
        <v>222</v>
      </c>
    </row>
    <row r="35" spans="1:5" ht="12.75">
      <c r="A35" s="36" t="s">
        <v>51</v>
      </c>
      <c r="E35" s="37" t="s">
        <v>230</v>
      </c>
    </row>
    <row r="36" spans="1:5" ht="165.75">
      <c r="A36" t="s">
        <v>53</v>
      </c>
      <c r="E36" s="35" t="s">
        <v>231</v>
      </c>
    </row>
    <row r="37" spans="1:16" ht="12.75">
      <c r="A37" s="25" t="s">
        <v>44</v>
      </c>
      <c s="29" t="s">
        <v>77</v>
      </c>
      <c s="29" t="s">
        <v>232</v>
      </c>
      <c s="25" t="s">
        <v>46</v>
      </c>
      <c s="30" t="s">
        <v>233</v>
      </c>
      <c s="31" t="s">
        <v>221</v>
      </c>
      <c s="32">
        <v>475</v>
      </c>
      <c s="33">
        <v>0</v>
      </c>
      <c s="33">
        <f>ROUND(ROUND(H37,2)*ROUND(G37,3),2)</f>
      </c>
      <c r="O37">
        <f>(I37*21)/100</f>
      </c>
      <c t="s">
        <v>22</v>
      </c>
    </row>
    <row r="38" spans="1:5" ht="38.25">
      <c r="A38" s="34" t="s">
        <v>49</v>
      </c>
      <c r="E38" s="35" t="s">
        <v>222</v>
      </c>
    </row>
    <row r="39" spans="1:5" ht="12.75">
      <c r="A39" s="36" t="s">
        <v>51</v>
      </c>
      <c r="E39" s="37" t="s">
        <v>234</v>
      </c>
    </row>
    <row r="40" spans="1:5" ht="165.75">
      <c r="A40" t="s">
        <v>53</v>
      </c>
      <c r="E40" s="35" t="s">
        <v>224</v>
      </c>
    </row>
    <row r="41" spans="1:16" ht="12.75">
      <c r="A41" s="25" t="s">
        <v>44</v>
      </c>
      <c s="29" t="s">
        <v>39</v>
      </c>
      <c s="29" t="s">
        <v>235</v>
      </c>
      <c s="25" t="s">
        <v>70</v>
      </c>
      <c s="30" t="s">
        <v>236</v>
      </c>
      <c s="31" t="s">
        <v>173</v>
      </c>
      <c s="32">
        <v>7186</v>
      </c>
      <c s="33">
        <v>0</v>
      </c>
      <c s="33">
        <f>ROUND(ROUND(H41,2)*ROUND(G41,3),2)</f>
      </c>
      <c r="O41">
        <f>(I41*21)/100</f>
      </c>
      <c t="s">
        <v>22</v>
      </c>
    </row>
    <row r="42" spans="1:5" ht="178.5">
      <c r="A42" s="34" t="s">
        <v>49</v>
      </c>
      <c r="E42" s="35" t="s">
        <v>237</v>
      </c>
    </row>
    <row r="43" spans="1:5" ht="12.75">
      <c r="A43" s="36" t="s">
        <v>51</v>
      </c>
      <c r="E43" s="37" t="s">
        <v>238</v>
      </c>
    </row>
    <row r="44" spans="1:5" ht="165.75">
      <c r="A44" t="s">
        <v>53</v>
      </c>
      <c r="E44" s="35" t="s">
        <v>224</v>
      </c>
    </row>
    <row r="45" spans="1:16" ht="12.75">
      <c r="A45" s="25" t="s">
        <v>44</v>
      </c>
      <c s="29" t="s">
        <v>41</v>
      </c>
      <c s="29" t="s">
        <v>239</v>
      </c>
      <c s="25" t="s">
        <v>240</v>
      </c>
      <c s="30" t="s">
        <v>241</v>
      </c>
      <c s="31" t="s">
        <v>173</v>
      </c>
      <c s="32">
        <v>7186</v>
      </c>
      <c s="33">
        <v>0</v>
      </c>
      <c s="33">
        <f>ROUND(ROUND(H45,2)*ROUND(G45,3),2)</f>
      </c>
      <c r="O45">
        <f>(I45*21)/100</f>
      </c>
      <c t="s">
        <v>22</v>
      </c>
    </row>
    <row r="46" spans="1:5" ht="89.25">
      <c r="A46" s="34" t="s">
        <v>49</v>
      </c>
      <c r="E46" s="35" t="s">
        <v>242</v>
      </c>
    </row>
    <row r="47" spans="1:5" ht="12.75">
      <c r="A47" s="36" t="s">
        <v>51</v>
      </c>
      <c r="E47" s="37" t="s">
        <v>238</v>
      </c>
    </row>
    <row r="48" spans="1:5" ht="89.25">
      <c r="A48" t="s">
        <v>53</v>
      </c>
      <c r="E48" s="35" t="s">
        <v>243</v>
      </c>
    </row>
    <row r="49" spans="1:16" ht="12.75">
      <c r="A49" s="25" t="s">
        <v>44</v>
      </c>
      <c s="29" t="s">
        <v>88</v>
      </c>
      <c s="29" t="s">
        <v>244</v>
      </c>
      <c s="25" t="s">
        <v>70</v>
      </c>
      <c s="30" t="s">
        <v>245</v>
      </c>
      <c s="31" t="s">
        <v>221</v>
      </c>
      <c s="32">
        <v>50</v>
      </c>
      <c s="33">
        <v>0</v>
      </c>
      <c s="33">
        <f>ROUND(ROUND(H49,2)*ROUND(G49,3),2)</f>
      </c>
      <c r="O49">
        <f>(I49*21)/100</f>
      </c>
      <c t="s">
        <v>22</v>
      </c>
    </row>
    <row r="50" spans="1:5" ht="38.25">
      <c r="A50" s="34" t="s">
        <v>49</v>
      </c>
      <c r="E50" s="35" t="s">
        <v>246</v>
      </c>
    </row>
    <row r="51" spans="1:5" ht="12.75">
      <c r="A51" s="36" t="s">
        <v>51</v>
      </c>
      <c r="E51" s="37" t="s">
        <v>247</v>
      </c>
    </row>
    <row r="52" spans="1:5" ht="114.75">
      <c r="A52" t="s">
        <v>53</v>
      </c>
      <c r="E52" s="35" t="s">
        <v>248</v>
      </c>
    </row>
    <row r="53" spans="1:16" ht="12.75">
      <c r="A53" s="25" t="s">
        <v>44</v>
      </c>
      <c s="29" t="s">
        <v>92</v>
      </c>
      <c s="29" t="s">
        <v>249</v>
      </c>
      <c s="25" t="s">
        <v>46</v>
      </c>
      <c s="30" t="s">
        <v>250</v>
      </c>
      <c s="31" t="s">
        <v>221</v>
      </c>
      <c s="32">
        <v>30</v>
      </c>
      <c s="33">
        <v>0</v>
      </c>
      <c s="33">
        <f>ROUND(ROUND(H53,2)*ROUND(G53,3),2)</f>
      </c>
      <c r="O53">
        <f>(I53*21)/100</f>
      </c>
      <c t="s">
        <v>22</v>
      </c>
    </row>
    <row r="54" spans="1:5" ht="38.25">
      <c r="A54" s="34" t="s">
        <v>49</v>
      </c>
      <c r="E54" s="35" t="s">
        <v>251</v>
      </c>
    </row>
    <row r="55" spans="1:5" ht="12.75">
      <c r="A55" s="36" t="s">
        <v>51</v>
      </c>
      <c r="E55" s="37" t="s">
        <v>252</v>
      </c>
    </row>
    <row r="56" spans="1:5" ht="63.75">
      <c r="A56" t="s">
        <v>53</v>
      </c>
      <c r="E56" s="35" t="s">
        <v>253</v>
      </c>
    </row>
    <row r="57" spans="1:16" ht="12.75">
      <c r="A57" s="25" t="s">
        <v>44</v>
      </c>
      <c s="29" t="s">
        <v>97</v>
      </c>
      <c s="29" t="s">
        <v>254</v>
      </c>
      <c s="25" t="s">
        <v>46</v>
      </c>
      <c s="30" t="s">
        <v>255</v>
      </c>
      <c s="31" t="s">
        <v>256</v>
      </c>
      <c s="32">
        <v>52086</v>
      </c>
      <c s="33">
        <v>0</v>
      </c>
      <c s="33">
        <f>ROUND(ROUND(H57,2)*ROUND(G57,3),2)</f>
      </c>
      <c r="O57">
        <f>(I57*21)/100</f>
      </c>
      <c t="s">
        <v>22</v>
      </c>
    </row>
    <row r="58" spans="1:5" ht="51">
      <c r="A58" s="34" t="s">
        <v>49</v>
      </c>
      <c r="E58" s="35" t="s">
        <v>257</v>
      </c>
    </row>
    <row r="59" spans="1:5" ht="63.75">
      <c r="A59" s="36" t="s">
        <v>51</v>
      </c>
      <c r="E59" s="37" t="s">
        <v>258</v>
      </c>
    </row>
    <row r="60" spans="1:5" ht="38.25">
      <c r="A60" t="s">
        <v>53</v>
      </c>
      <c r="E60" s="35" t="s">
        <v>259</v>
      </c>
    </row>
    <row r="61" spans="1:16" ht="12.75">
      <c r="A61" s="25" t="s">
        <v>44</v>
      </c>
      <c s="29" t="s">
        <v>102</v>
      </c>
      <c s="29" t="s">
        <v>260</v>
      </c>
      <c s="25" t="s">
        <v>46</v>
      </c>
      <c s="30" t="s">
        <v>261</v>
      </c>
      <c s="31" t="s">
        <v>256</v>
      </c>
      <c s="32">
        <v>7186</v>
      </c>
      <c s="33">
        <v>0</v>
      </c>
      <c s="33">
        <f>ROUND(ROUND(H61,2)*ROUND(G61,3),2)</f>
      </c>
      <c r="O61">
        <f>(I61*21)/100</f>
      </c>
      <c t="s">
        <v>22</v>
      </c>
    </row>
    <row r="62" spans="1:5" ht="38.25">
      <c r="A62" s="34" t="s">
        <v>49</v>
      </c>
      <c r="E62" s="35" t="s">
        <v>262</v>
      </c>
    </row>
    <row r="63" spans="1:5" ht="76.5">
      <c r="A63" s="36" t="s">
        <v>51</v>
      </c>
      <c r="E63" s="37" t="s">
        <v>263</v>
      </c>
    </row>
    <row r="64" spans="1:5" ht="38.25">
      <c r="A64" t="s">
        <v>53</v>
      </c>
      <c r="E64" s="35" t="s">
        <v>259</v>
      </c>
    </row>
    <row r="65" spans="1:16" ht="12.75">
      <c r="A65" s="25" t="s">
        <v>44</v>
      </c>
      <c s="29" t="s">
        <v>107</v>
      </c>
      <c s="29" t="s">
        <v>264</v>
      </c>
      <c s="25" t="s">
        <v>83</v>
      </c>
      <c s="30" t="s">
        <v>265</v>
      </c>
      <c s="31" t="s">
        <v>256</v>
      </c>
      <c s="32">
        <v>794</v>
      </c>
      <c s="33">
        <v>0</v>
      </c>
      <c s="33">
        <f>ROUND(ROUND(H65,2)*ROUND(G65,3),2)</f>
      </c>
      <c r="O65">
        <f>(I65*21)/100</f>
      </c>
      <c t="s">
        <v>22</v>
      </c>
    </row>
    <row r="66" spans="1:5" ht="25.5">
      <c r="A66" s="34" t="s">
        <v>49</v>
      </c>
      <c r="E66" s="35" t="s">
        <v>266</v>
      </c>
    </row>
    <row r="67" spans="1:5" ht="12.75">
      <c r="A67" s="36" t="s">
        <v>51</v>
      </c>
      <c r="E67" s="37" t="s">
        <v>267</v>
      </c>
    </row>
    <row r="68" spans="1:5" ht="306">
      <c r="A68" t="s">
        <v>53</v>
      </c>
      <c r="E68" s="35" t="s">
        <v>268</v>
      </c>
    </row>
    <row r="69" spans="1:16" ht="12.75">
      <c r="A69" s="25" t="s">
        <v>44</v>
      </c>
      <c s="29" t="s">
        <v>112</v>
      </c>
      <c s="29" t="s">
        <v>269</v>
      </c>
      <c s="25" t="s">
        <v>46</v>
      </c>
      <c s="30" t="s">
        <v>270</v>
      </c>
      <c s="31" t="s">
        <v>256</v>
      </c>
      <c s="32">
        <v>2155.025</v>
      </c>
      <c s="33">
        <v>0</v>
      </c>
      <c s="33">
        <f>ROUND(ROUND(H69,2)*ROUND(G69,3),2)</f>
      </c>
      <c r="O69">
        <f>(I69*21)/100</f>
      </c>
      <c t="s">
        <v>22</v>
      </c>
    </row>
    <row r="70" spans="1:5" ht="38.25">
      <c r="A70" s="34" t="s">
        <v>49</v>
      </c>
      <c r="E70" s="35" t="s">
        <v>271</v>
      </c>
    </row>
    <row r="71" spans="1:5" ht="12.75">
      <c r="A71" s="36" t="s">
        <v>51</v>
      </c>
      <c r="E71" s="37" t="s">
        <v>272</v>
      </c>
    </row>
    <row r="72" spans="1:5" ht="306">
      <c r="A72" t="s">
        <v>53</v>
      </c>
      <c r="E72" s="35" t="s">
        <v>268</v>
      </c>
    </row>
    <row r="73" spans="1:16" ht="12.75">
      <c r="A73" s="25" t="s">
        <v>44</v>
      </c>
      <c s="29" t="s">
        <v>116</v>
      </c>
      <c s="29" t="s">
        <v>273</v>
      </c>
      <c s="25" t="s">
        <v>46</v>
      </c>
      <c s="30" t="s">
        <v>274</v>
      </c>
      <c s="31" t="s">
        <v>256</v>
      </c>
      <c s="32">
        <v>19152</v>
      </c>
      <c s="33">
        <v>0</v>
      </c>
      <c s="33">
        <f>ROUND(ROUND(H73,2)*ROUND(G73,3),2)</f>
      </c>
      <c r="O73">
        <f>(I73*21)/100</f>
      </c>
      <c t="s">
        <v>22</v>
      </c>
    </row>
    <row r="74" spans="1:5" ht="51">
      <c r="A74" s="34" t="s">
        <v>49</v>
      </c>
      <c r="E74" s="35" t="s">
        <v>275</v>
      </c>
    </row>
    <row r="75" spans="1:5" ht="12.75">
      <c r="A75" s="36" t="s">
        <v>51</v>
      </c>
      <c r="E75" s="37" t="s">
        <v>276</v>
      </c>
    </row>
    <row r="76" spans="1:5" ht="306">
      <c r="A76" t="s">
        <v>53</v>
      </c>
      <c r="E76" s="35" t="s">
        <v>268</v>
      </c>
    </row>
    <row r="77" spans="1:16" ht="12.75">
      <c r="A77" s="25" t="s">
        <v>44</v>
      </c>
      <c s="29" t="s">
        <v>121</v>
      </c>
      <c s="29" t="s">
        <v>277</v>
      </c>
      <c s="25" t="s">
        <v>46</v>
      </c>
      <c s="30" t="s">
        <v>278</v>
      </c>
      <c s="31" t="s">
        <v>256</v>
      </c>
      <c s="32">
        <v>52086</v>
      </c>
      <c s="33">
        <v>0</v>
      </c>
      <c s="33">
        <f>ROUND(ROUND(H77,2)*ROUND(G77,3),2)</f>
      </c>
      <c r="O77">
        <f>(I77*21)/100</f>
      </c>
      <c t="s">
        <v>22</v>
      </c>
    </row>
    <row r="78" spans="1:5" ht="76.5">
      <c r="A78" s="34" t="s">
        <v>49</v>
      </c>
      <c r="E78" s="35" t="s">
        <v>279</v>
      </c>
    </row>
    <row r="79" spans="1:5" ht="12.75">
      <c r="A79" s="36" t="s">
        <v>51</v>
      </c>
      <c r="E79" s="37" t="s">
        <v>280</v>
      </c>
    </row>
    <row r="80" spans="1:5" ht="191.25">
      <c r="A80" t="s">
        <v>53</v>
      </c>
      <c r="E80" s="35" t="s">
        <v>281</v>
      </c>
    </row>
    <row r="81" spans="1:16" ht="12.75">
      <c r="A81" s="25" t="s">
        <v>44</v>
      </c>
      <c s="29" t="s">
        <v>123</v>
      </c>
      <c s="29" t="s">
        <v>282</v>
      </c>
      <c s="25" t="s">
        <v>70</v>
      </c>
      <c s="30" t="s">
        <v>283</v>
      </c>
      <c s="31" t="s">
        <v>256</v>
      </c>
      <c s="32">
        <v>2155.025</v>
      </c>
      <c s="33">
        <v>0</v>
      </c>
      <c s="33">
        <f>ROUND(ROUND(H81,2)*ROUND(G81,3),2)</f>
      </c>
      <c r="O81">
        <f>(I81*21)/100</f>
      </c>
      <c t="s">
        <v>22</v>
      </c>
    </row>
    <row r="82" spans="1:5" ht="25.5">
      <c r="A82" s="34" t="s">
        <v>49</v>
      </c>
      <c r="E82" s="35" t="s">
        <v>284</v>
      </c>
    </row>
    <row r="83" spans="1:5" ht="12.75">
      <c r="A83" s="36" t="s">
        <v>51</v>
      </c>
      <c r="E83" s="37" t="s">
        <v>272</v>
      </c>
    </row>
    <row r="84" spans="1:5" ht="38.25">
      <c r="A84" t="s">
        <v>53</v>
      </c>
      <c r="E84" s="35" t="s">
        <v>285</v>
      </c>
    </row>
    <row r="85" spans="1:16" ht="12.75">
      <c r="A85" s="25" t="s">
        <v>44</v>
      </c>
      <c s="29" t="s">
        <v>129</v>
      </c>
      <c s="29" t="s">
        <v>286</v>
      </c>
      <c s="25" t="s">
        <v>83</v>
      </c>
      <c s="30" t="s">
        <v>287</v>
      </c>
      <c s="31" t="s">
        <v>256</v>
      </c>
      <c s="32">
        <v>794</v>
      </c>
      <c s="33">
        <v>0</v>
      </c>
      <c s="33">
        <f>ROUND(ROUND(H85,2)*ROUND(G85,3),2)</f>
      </c>
      <c r="O85">
        <f>(I85*21)/100</f>
      </c>
      <c t="s">
        <v>22</v>
      </c>
    </row>
    <row r="86" spans="1:5" ht="25.5">
      <c r="A86" s="34" t="s">
        <v>49</v>
      </c>
      <c r="E86" s="35" t="s">
        <v>266</v>
      </c>
    </row>
    <row r="87" spans="1:5" ht="12.75">
      <c r="A87" s="36" t="s">
        <v>51</v>
      </c>
      <c r="E87" s="37" t="s">
        <v>288</v>
      </c>
    </row>
    <row r="88" spans="1:5" ht="38.25">
      <c r="A88" t="s">
        <v>53</v>
      </c>
      <c r="E88" s="35" t="s">
        <v>289</v>
      </c>
    </row>
    <row r="89" spans="1:16" ht="12.75">
      <c r="A89" s="25" t="s">
        <v>44</v>
      </c>
      <c s="29" t="s">
        <v>133</v>
      </c>
      <c s="29" t="s">
        <v>286</v>
      </c>
      <c s="25" t="s">
        <v>86</v>
      </c>
      <c s="30" t="s">
        <v>287</v>
      </c>
      <c s="31" t="s">
        <v>256</v>
      </c>
      <c s="32">
        <v>19152</v>
      </c>
      <c s="33">
        <v>0</v>
      </c>
      <c s="33">
        <f>ROUND(ROUND(H89,2)*ROUND(G89,3),2)</f>
      </c>
      <c r="O89">
        <f>(I89*21)/100</f>
      </c>
      <c t="s">
        <v>22</v>
      </c>
    </row>
    <row r="90" spans="1:5" ht="51">
      <c r="A90" s="34" t="s">
        <v>49</v>
      </c>
      <c r="E90" s="35" t="s">
        <v>290</v>
      </c>
    </row>
    <row r="91" spans="1:5" ht="12.75">
      <c r="A91" s="36" t="s">
        <v>51</v>
      </c>
      <c r="E91" s="37" t="s">
        <v>276</v>
      </c>
    </row>
    <row r="92" spans="1:5" ht="38.25">
      <c r="A92" t="s">
        <v>53</v>
      </c>
      <c r="E92" s="35" t="s">
        <v>289</v>
      </c>
    </row>
    <row r="93" spans="1:16" ht="12.75">
      <c r="A93" s="25" t="s">
        <v>44</v>
      </c>
      <c s="29" t="s">
        <v>135</v>
      </c>
      <c s="29" t="s">
        <v>291</v>
      </c>
      <c s="25" t="s">
        <v>46</v>
      </c>
      <c s="30" t="s">
        <v>292</v>
      </c>
      <c s="31" t="s">
        <v>173</v>
      </c>
      <c s="32">
        <v>100</v>
      </c>
      <c s="33">
        <v>0</v>
      </c>
      <c s="33">
        <f>ROUND(ROUND(H93,2)*ROUND(G93,3),2)</f>
      </c>
      <c r="O93">
        <f>(I93*21)/100</f>
      </c>
      <c t="s">
        <v>22</v>
      </c>
    </row>
    <row r="94" spans="1:5" ht="51">
      <c r="A94" s="34" t="s">
        <v>49</v>
      </c>
      <c r="E94" s="35" t="s">
        <v>293</v>
      </c>
    </row>
    <row r="95" spans="1:5" ht="12.75">
      <c r="A95" s="36" t="s">
        <v>51</v>
      </c>
      <c r="E95" s="37" t="s">
        <v>294</v>
      </c>
    </row>
    <row r="96" spans="1:5" ht="38.25">
      <c r="A96" t="s">
        <v>53</v>
      </c>
      <c r="E96" s="35" t="s">
        <v>295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1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0+O8+O13+O54+O63+O72+O81+O126</f>
      </c>
      <c t="s">
        <v>21</v>
      </c>
    </row>
    <row r="3" spans="1:16" ht="15" customHeight="1">
      <c r="A3" t="s">
        <v>11</v>
      </c>
      <c s="12" t="s">
        <v>13</v>
      </c>
      <c s="13" t="s">
        <v>14</v>
      </c>
      <c s="1"/>
      <c s="14" t="s">
        <v>15</v>
      </c>
      <c s="1"/>
      <c s="9"/>
      <c s="8" t="s">
        <v>2705</v>
      </c>
      <c s="38">
        <f>0+I8+I13+I54+I63+I72+I81+I126</f>
      </c>
      <c r="O3" t="s">
        <v>18</v>
      </c>
      <c t="s">
        <v>22</v>
      </c>
    </row>
    <row r="4" spans="1:16" ht="15" customHeight="1">
      <c r="A4" t="s">
        <v>16</v>
      </c>
      <c s="16" t="s">
        <v>17</v>
      </c>
      <c s="17" t="s">
        <v>2705</v>
      </c>
      <c s="6"/>
      <c s="18" t="s">
        <v>2706</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f>
      </c>
      <c>
        <f>0+O9</f>
      </c>
    </row>
    <row r="9" spans="1:16" ht="12.75">
      <c r="A9" s="25" t="s">
        <v>44</v>
      </c>
      <c s="29" t="s">
        <v>28</v>
      </c>
      <c s="29" t="s">
        <v>2707</v>
      </c>
      <c s="25" t="s">
        <v>46</v>
      </c>
      <c s="30" t="s">
        <v>2708</v>
      </c>
      <c s="31" t="s">
        <v>256</v>
      </c>
      <c s="32">
        <v>2</v>
      </c>
      <c s="33">
        <v>0</v>
      </c>
      <c s="33">
        <f>ROUND(ROUND(H9,2)*ROUND(G9,3),2)</f>
      </c>
      <c r="O9">
        <f>(I9*21)/100</f>
      </c>
      <c t="s">
        <v>22</v>
      </c>
    </row>
    <row r="10" spans="1:5" ht="12.75">
      <c r="A10" s="34" t="s">
        <v>49</v>
      </c>
      <c r="E10" s="35" t="s">
        <v>46</v>
      </c>
    </row>
    <row r="11" spans="1:5" ht="12.75">
      <c r="A11" s="36" t="s">
        <v>51</v>
      </c>
      <c r="E11" s="37" t="s">
        <v>2709</v>
      </c>
    </row>
    <row r="12" spans="1:5" ht="12.75">
      <c r="A12" t="s">
        <v>53</v>
      </c>
      <c r="E12" s="35" t="s">
        <v>2710</v>
      </c>
    </row>
    <row r="13" spans="1:18" ht="12.75" customHeight="1">
      <c r="A13" s="6" t="s">
        <v>42</v>
      </c>
      <c s="6"/>
      <c s="40" t="s">
        <v>28</v>
      </c>
      <c s="6"/>
      <c s="27" t="s">
        <v>198</v>
      </c>
      <c s="6"/>
      <c s="6"/>
      <c s="6"/>
      <c s="41">
        <f>0+Q13</f>
      </c>
      <c r="O13">
        <f>0+R13</f>
      </c>
      <c r="Q13">
        <f>0+I14+I18+I22+I26+I30+I34+I38+I42+I46+I50</f>
      </c>
      <c>
        <f>0+O14+O18+O22+O26+O30+O34+O38+O42+O46+O50</f>
      </c>
    </row>
    <row r="14" spans="1:16" ht="12.75">
      <c r="A14" s="25" t="s">
        <v>44</v>
      </c>
      <c s="29" t="s">
        <v>22</v>
      </c>
      <c s="29" t="s">
        <v>2102</v>
      </c>
      <c s="25" t="s">
        <v>46</v>
      </c>
      <c s="30" t="s">
        <v>2103</v>
      </c>
      <c s="31" t="s">
        <v>256</v>
      </c>
      <c s="32">
        <v>57.6</v>
      </c>
      <c s="33">
        <v>0</v>
      </c>
      <c s="33">
        <f>ROUND(ROUND(H14,2)*ROUND(G14,3),2)</f>
      </c>
      <c r="O14">
        <f>(I14*21)/100</f>
      </c>
      <c t="s">
        <v>22</v>
      </c>
    </row>
    <row r="15" spans="1:5" ht="25.5">
      <c r="A15" s="34" t="s">
        <v>49</v>
      </c>
      <c r="E15" s="35" t="s">
        <v>2711</v>
      </c>
    </row>
    <row r="16" spans="1:5" ht="38.25">
      <c r="A16" s="36" t="s">
        <v>51</v>
      </c>
      <c r="E16" s="37" t="s">
        <v>2712</v>
      </c>
    </row>
    <row r="17" spans="1:5" ht="25.5">
      <c r="A17" t="s">
        <v>53</v>
      </c>
      <c r="E17" s="35" t="s">
        <v>2713</v>
      </c>
    </row>
    <row r="18" spans="1:16" ht="12.75">
      <c r="A18" s="25" t="s">
        <v>44</v>
      </c>
      <c s="29" t="s">
        <v>21</v>
      </c>
      <c s="29" t="s">
        <v>2714</v>
      </c>
      <c s="25" t="s">
        <v>46</v>
      </c>
      <c s="30" t="s">
        <v>2715</v>
      </c>
      <c s="31" t="s">
        <v>256</v>
      </c>
      <c s="32">
        <v>35.15</v>
      </c>
      <c s="33">
        <v>0</v>
      </c>
      <c s="33">
        <f>ROUND(ROUND(H18,2)*ROUND(G18,3),2)</f>
      </c>
      <c r="O18">
        <f>(I18*21)/100</f>
      </c>
      <c t="s">
        <v>22</v>
      </c>
    </row>
    <row r="19" spans="1:5" ht="25.5">
      <c r="A19" s="34" t="s">
        <v>49</v>
      </c>
      <c r="E19" s="35" t="s">
        <v>2716</v>
      </c>
    </row>
    <row r="20" spans="1:5" ht="38.25">
      <c r="A20" s="36" t="s">
        <v>51</v>
      </c>
      <c r="E20" s="37" t="s">
        <v>2717</v>
      </c>
    </row>
    <row r="21" spans="1:5" ht="382.5">
      <c r="A21" t="s">
        <v>53</v>
      </c>
      <c r="E21" s="35" t="s">
        <v>2718</v>
      </c>
    </row>
    <row r="22" spans="1:16" ht="12.75">
      <c r="A22" s="25" t="s">
        <v>44</v>
      </c>
      <c s="29" t="s">
        <v>32</v>
      </c>
      <c s="29" t="s">
        <v>567</v>
      </c>
      <c s="25" t="s">
        <v>46</v>
      </c>
      <c s="30" t="s">
        <v>568</v>
      </c>
      <c s="31" t="s">
        <v>256</v>
      </c>
      <c s="32">
        <v>40</v>
      </c>
      <c s="33">
        <v>0</v>
      </c>
      <c s="33">
        <f>ROUND(ROUND(H22,2)*ROUND(G22,3),2)</f>
      </c>
      <c r="O22">
        <f>(I22*21)/100</f>
      </c>
      <c t="s">
        <v>22</v>
      </c>
    </row>
    <row r="23" spans="1:5" ht="25.5">
      <c r="A23" s="34" t="s">
        <v>49</v>
      </c>
      <c r="E23" s="35" t="s">
        <v>2719</v>
      </c>
    </row>
    <row r="24" spans="1:5" ht="63.75">
      <c r="A24" s="36" t="s">
        <v>51</v>
      </c>
      <c r="E24" s="37" t="s">
        <v>2720</v>
      </c>
    </row>
    <row r="25" spans="1:5" ht="306">
      <c r="A25" t="s">
        <v>53</v>
      </c>
      <c r="E25" s="35" t="s">
        <v>2721</v>
      </c>
    </row>
    <row r="26" spans="1:16" ht="12.75">
      <c r="A26" s="25" t="s">
        <v>44</v>
      </c>
      <c s="29" t="s">
        <v>34</v>
      </c>
      <c s="29" t="s">
        <v>572</v>
      </c>
      <c s="25" t="s">
        <v>46</v>
      </c>
      <c s="30" t="s">
        <v>573</v>
      </c>
      <c s="31" t="s">
        <v>256</v>
      </c>
      <c s="32">
        <v>240.66</v>
      </c>
      <c s="33">
        <v>0</v>
      </c>
      <c s="33">
        <f>ROUND(ROUND(H26,2)*ROUND(G26,3),2)</f>
      </c>
      <c r="O26">
        <f>(I26*21)/100</f>
      </c>
      <c t="s">
        <v>22</v>
      </c>
    </row>
    <row r="27" spans="1:5" ht="25.5">
      <c r="A27" s="34" t="s">
        <v>49</v>
      </c>
      <c r="E27" s="35" t="s">
        <v>2719</v>
      </c>
    </row>
    <row r="28" spans="1:5" ht="127.5">
      <c r="A28" s="36" t="s">
        <v>51</v>
      </c>
      <c r="E28" s="37" t="s">
        <v>2722</v>
      </c>
    </row>
    <row r="29" spans="1:5" ht="306">
      <c r="A29" t="s">
        <v>53</v>
      </c>
      <c r="E29" s="35" t="s">
        <v>2721</v>
      </c>
    </row>
    <row r="30" spans="1:16" ht="12.75">
      <c r="A30" s="25" t="s">
        <v>44</v>
      </c>
      <c s="29" t="s">
        <v>36</v>
      </c>
      <c s="29" t="s">
        <v>358</v>
      </c>
      <c s="25" t="s">
        <v>46</v>
      </c>
      <c s="30" t="s">
        <v>359</v>
      </c>
      <c s="31" t="s">
        <v>256</v>
      </c>
      <c s="32">
        <v>164.58</v>
      </c>
      <c s="33">
        <v>0</v>
      </c>
      <c s="33">
        <f>ROUND(ROUND(H30,2)*ROUND(G30,3),2)</f>
      </c>
      <c r="O30">
        <f>(I30*21)/100</f>
      </c>
      <c t="s">
        <v>22</v>
      </c>
    </row>
    <row r="31" spans="1:5" ht="89.25">
      <c r="A31" s="34" t="s">
        <v>49</v>
      </c>
      <c r="E31" s="35" t="s">
        <v>2723</v>
      </c>
    </row>
    <row r="32" spans="1:5" ht="127.5">
      <c r="A32" s="36" t="s">
        <v>51</v>
      </c>
      <c r="E32" s="37" t="s">
        <v>2724</v>
      </c>
    </row>
    <row r="33" spans="1:5" ht="229.5">
      <c r="A33" t="s">
        <v>53</v>
      </c>
      <c r="E33" s="35" t="s">
        <v>2725</v>
      </c>
    </row>
    <row r="34" spans="1:16" ht="12.75">
      <c r="A34" s="25" t="s">
        <v>44</v>
      </c>
      <c s="29" t="s">
        <v>73</v>
      </c>
      <c s="29" t="s">
        <v>1377</v>
      </c>
      <c s="25" t="s">
        <v>46</v>
      </c>
      <c s="30" t="s">
        <v>1378</v>
      </c>
      <c s="31" t="s">
        <v>256</v>
      </c>
      <c s="32">
        <v>42.63</v>
      </c>
      <c s="33">
        <v>0</v>
      </c>
      <c s="33">
        <f>ROUND(ROUND(H34,2)*ROUND(G34,3),2)</f>
      </c>
      <c r="O34">
        <f>(I34*21)/100</f>
      </c>
      <c t="s">
        <v>22</v>
      </c>
    </row>
    <row r="35" spans="1:5" ht="63.75">
      <c r="A35" s="34" t="s">
        <v>49</v>
      </c>
      <c r="E35" s="35" t="s">
        <v>2726</v>
      </c>
    </row>
    <row r="36" spans="1:5" ht="76.5">
      <c r="A36" s="36" t="s">
        <v>51</v>
      </c>
      <c r="E36" s="37" t="s">
        <v>2727</v>
      </c>
    </row>
    <row r="37" spans="1:5" ht="242.25">
      <c r="A37" t="s">
        <v>53</v>
      </c>
      <c r="E37" s="35" t="s">
        <v>2728</v>
      </c>
    </row>
    <row r="38" spans="1:16" ht="12.75">
      <c r="A38" s="25" t="s">
        <v>44</v>
      </c>
      <c s="29" t="s">
        <v>77</v>
      </c>
      <c s="29" t="s">
        <v>2729</v>
      </c>
      <c s="25" t="s">
        <v>46</v>
      </c>
      <c s="30" t="s">
        <v>2730</v>
      </c>
      <c s="31" t="s">
        <v>256</v>
      </c>
      <c s="32">
        <v>48.2</v>
      </c>
      <c s="33">
        <v>0</v>
      </c>
      <c s="33">
        <f>ROUND(ROUND(H38,2)*ROUND(G38,3),2)</f>
      </c>
      <c r="O38">
        <f>(I38*21)/100</f>
      </c>
      <c t="s">
        <v>22</v>
      </c>
    </row>
    <row r="39" spans="1:5" ht="102">
      <c r="A39" s="34" t="s">
        <v>49</v>
      </c>
      <c r="E39" s="35" t="s">
        <v>2731</v>
      </c>
    </row>
    <row r="40" spans="1:5" ht="102">
      <c r="A40" s="36" t="s">
        <v>51</v>
      </c>
      <c r="E40" s="37" t="s">
        <v>2732</v>
      </c>
    </row>
    <row r="41" spans="1:5" ht="280.5">
      <c r="A41" t="s">
        <v>53</v>
      </c>
      <c r="E41" s="35" t="s">
        <v>2733</v>
      </c>
    </row>
    <row r="42" spans="1:16" ht="12.75">
      <c r="A42" s="25" t="s">
        <v>44</v>
      </c>
      <c s="29" t="s">
        <v>39</v>
      </c>
      <c s="29" t="s">
        <v>595</v>
      </c>
      <c s="25" t="s">
        <v>83</v>
      </c>
      <c s="30" t="s">
        <v>596</v>
      </c>
      <c s="31" t="s">
        <v>256</v>
      </c>
      <c s="32">
        <v>19.38</v>
      </c>
      <c s="33">
        <v>0</v>
      </c>
      <c s="33">
        <f>ROUND(ROUND(H42,2)*ROUND(G42,3),2)</f>
      </c>
      <c r="O42">
        <f>(I42*21)/100</f>
      </c>
      <c t="s">
        <v>22</v>
      </c>
    </row>
    <row r="43" spans="1:5" ht="63.75">
      <c r="A43" s="34" t="s">
        <v>49</v>
      </c>
      <c r="E43" s="35" t="s">
        <v>2734</v>
      </c>
    </row>
    <row r="44" spans="1:5" ht="63.75">
      <c r="A44" s="36" t="s">
        <v>51</v>
      </c>
      <c r="E44" s="37" t="s">
        <v>2735</v>
      </c>
    </row>
    <row r="45" spans="1:5" ht="306">
      <c r="A45" t="s">
        <v>53</v>
      </c>
      <c r="E45" s="35" t="s">
        <v>2736</v>
      </c>
    </row>
    <row r="46" spans="1:16" ht="12.75">
      <c r="A46" s="25" t="s">
        <v>44</v>
      </c>
      <c s="29" t="s">
        <v>41</v>
      </c>
      <c s="29" t="s">
        <v>595</v>
      </c>
      <c s="25" t="s">
        <v>86</v>
      </c>
      <c s="30" t="s">
        <v>596</v>
      </c>
      <c s="31" t="s">
        <v>256</v>
      </c>
      <c s="32">
        <v>2</v>
      </c>
      <c s="33">
        <v>0</v>
      </c>
      <c s="33">
        <f>ROUND(ROUND(H46,2)*ROUND(G46,3),2)</f>
      </c>
      <c r="O46">
        <f>(I46*21)/100</f>
      </c>
      <c t="s">
        <v>22</v>
      </c>
    </row>
    <row r="47" spans="1:5" ht="63.75">
      <c r="A47" s="34" t="s">
        <v>49</v>
      </c>
      <c r="E47" s="35" t="s">
        <v>2737</v>
      </c>
    </row>
    <row r="48" spans="1:5" ht="51">
      <c r="A48" s="36" t="s">
        <v>51</v>
      </c>
      <c r="E48" s="37" t="s">
        <v>2738</v>
      </c>
    </row>
    <row r="49" spans="1:5" ht="306">
      <c r="A49" t="s">
        <v>53</v>
      </c>
      <c r="E49" s="35" t="s">
        <v>2736</v>
      </c>
    </row>
    <row r="50" spans="1:16" ht="12.75">
      <c r="A50" s="25" t="s">
        <v>44</v>
      </c>
      <c s="29" t="s">
        <v>88</v>
      </c>
      <c s="29" t="s">
        <v>286</v>
      </c>
      <c s="25" t="s">
        <v>46</v>
      </c>
      <c s="30" t="s">
        <v>287</v>
      </c>
      <c s="31" t="s">
        <v>256</v>
      </c>
      <c s="32">
        <v>57.6</v>
      </c>
      <c s="33">
        <v>0</v>
      </c>
      <c s="33">
        <f>ROUND(ROUND(H50,2)*ROUND(G50,3),2)</f>
      </c>
      <c r="O50">
        <f>(I50*21)/100</f>
      </c>
      <c t="s">
        <v>22</v>
      </c>
    </row>
    <row r="51" spans="1:5" ht="12.75">
      <c r="A51" s="34" t="s">
        <v>49</v>
      </c>
      <c r="E51" s="35" t="s">
        <v>2739</v>
      </c>
    </row>
    <row r="52" spans="1:5" ht="25.5">
      <c r="A52" s="36" t="s">
        <v>51</v>
      </c>
      <c r="E52" s="37" t="s">
        <v>2740</v>
      </c>
    </row>
    <row r="53" spans="1:5" ht="38.25">
      <c r="A53" t="s">
        <v>53</v>
      </c>
      <c r="E53" s="35" t="s">
        <v>2741</v>
      </c>
    </row>
    <row r="54" spans="1:18" ht="12.75" customHeight="1">
      <c r="A54" s="6" t="s">
        <v>42</v>
      </c>
      <c s="6"/>
      <c s="40" t="s">
        <v>22</v>
      </c>
      <c s="6"/>
      <c s="27" t="s">
        <v>372</v>
      </c>
      <c s="6"/>
      <c s="6"/>
      <c s="6"/>
      <c s="41">
        <f>0+Q54</f>
      </c>
      <c r="O54">
        <f>0+R54</f>
      </c>
      <c r="Q54">
        <f>0+I55+I59</f>
      </c>
      <c>
        <f>0+O55+O59</f>
      </c>
    </row>
    <row r="55" spans="1:16" ht="12.75">
      <c r="A55" s="25" t="s">
        <v>44</v>
      </c>
      <c s="29" t="s">
        <v>92</v>
      </c>
      <c s="29" t="s">
        <v>2742</v>
      </c>
      <c s="25" t="s">
        <v>46</v>
      </c>
      <c s="30" t="s">
        <v>2743</v>
      </c>
      <c s="31" t="s">
        <v>256</v>
      </c>
      <c s="32">
        <v>36.08</v>
      </c>
      <c s="33">
        <v>0</v>
      </c>
      <c s="33">
        <f>ROUND(ROUND(H55,2)*ROUND(G55,3),2)</f>
      </c>
      <c r="O55">
        <f>(I55*21)/100</f>
      </c>
      <c t="s">
        <v>22</v>
      </c>
    </row>
    <row r="56" spans="1:5" ht="25.5">
      <c r="A56" s="34" t="s">
        <v>49</v>
      </c>
      <c r="E56" s="35" t="s">
        <v>2744</v>
      </c>
    </row>
    <row r="57" spans="1:5" ht="89.25">
      <c r="A57" s="36" t="s">
        <v>51</v>
      </c>
      <c r="E57" s="37" t="s">
        <v>2745</v>
      </c>
    </row>
    <row r="58" spans="1:5" ht="395.25">
      <c r="A58" t="s">
        <v>53</v>
      </c>
      <c r="E58" s="35" t="s">
        <v>2746</v>
      </c>
    </row>
    <row r="59" spans="1:16" ht="12.75">
      <c r="A59" s="25" t="s">
        <v>44</v>
      </c>
      <c s="29" t="s">
        <v>97</v>
      </c>
      <c s="29" t="s">
        <v>1726</v>
      </c>
      <c s="25" t="s">
        <v>46</v>
      </c>
      <c s="30" t="s">
        <v>1727</v>
      </c>
      <c s="31" t="s">
        <v>300</v>
      </c>
      <c s="32">
        <v>5.413</v>
      </c>
      <c s="33">
        <v>0</v>
      </c>
      <c s="33">
        <f>ROUND(ROUND(H59,2)*ROUND(G59,3),2)</f>
      </c>
      <c r="O59">
        <f>(I59*21)/100</f>
      </c>
      <c t="s">
        <v>22</v>
      </c>
    </row>
    <row r="60" spans="1:5" ht="51">
      <c r="A60" s="34" t="s">
        <v>49</v>
      </c>
      <c r="E60" s="35" t="s">
        <v>2747</v>
      </c>
    </row>
    <row r="61" spans="1:5" ht="12.75">
      <c r="A61" s="36" t="s">
        <v>51</v>
      </c>
      <c r="E61" s="37" t="s">
        <v>2748</v>
      </c>
    </row>
    <row r="62" spans="1:5" ht="267.75">
      <c r="A62" t="s">
        <v>53</v>
      </c>
      <c r="E62" s="35" t="s">
        <v>1729</v>
      </c>
    </row>
    <row r="63" spans="1:18" ht="12.75" customHeight="1">
      <c r="A63" s="6" t="s">
        <v>42</v>
      </c>
      <c s="6"/>
      <c s="40" t="s">
        <v>32</v>
      </c>
      <c s="6"/>
      <c s="27" t="s">
        <v>698</v>
      </c>
      <c s="6"/>
      <c s="6"/>
      <c s="6"/>
      <c s="41">
        <f>0+Q63</f>
      </c>
      <c r="O63">
        <f>0+R63</f>
      </c>
      <c r="Q63">
        <f>0+I64+I68</f>
      </c>
      <c>
        <f>0+O64+O68</f>
      </c>
    </row>
    <row r="64" spans="1:16" ht="12.75">
      <c r="A64" s="25" t="s">
        <v>44</v>
      </c>
      <c s="29" t="s">
        <v>102</v>
      </c>
      <c s="29" t="s">
        <v>2336</v>
      </c>
      <c s="25" t="s">
        <v>83</v>
      </c>
      <c s="30" t="s">
        <v>2337</v>
      </c>
      <c s="31" t="s">
        <v>256</v>
      </c>
      <c s="32">
        <v>6.51</v>
      </c>
      <c s="33">
        <v>0</v>
      </c>
      <c s="33">
        <f>ROUND(ROUND(H64,2)*ROUND(G64,3),2)</f>
      </c>
      <c r="O64">
        <f>(I64*21)/100</f>
      </c>
      <c t="s">
        <v>22</v>
      </c>
    </row>
    <row r="65" spans="1:5" ht="63.75">
      <c r="A65" s="34" t="s">
        <v>49</v>
      </c>
      <c r="E65" s="35" t="s">
        <v>2749</v>
      </c>
    </row>
    <row r="66" spans="1:5" ht="38.25">
      <c r="A66" s="36" t="s">
        <v>51</v>
      </c>
      <c r="E66" s="37" t="s">
        <v>2750</v>
      </c>
    </row>
    <row r="67" spans="1:5" ht="38.25">
      <c r="A67" t="s">
        <v>53</v>
      </c>
      <c r="E67" s="35" t="s">
        <v>632</v>
      </c>
    </row>
    <row r="68" spans="1:16" ht="12.75">
      <c r="A68" s="25" t="s">
        <v>44</v>
      </c>
      <c s="29" t="s">
        <v>107</v>
      </c>
      <c s="29" t="s">
        <v>2336</v>
      </c>
      <c s="25" t="s">
        <v>86</v>
      </c>
      <c s="30" t="s">
        <v>2337</v>
      </c>
      <c s="31" t="s">
        <v>256</v>
      </c>
      <c s="32">
        <v>3.88</v>
      </c>
      <c s="33">
        <v>0</v>
      </c>
      <c s="33">
        <f>ROUND(ROUND(H68,2)*ROUND(G68,3),2)</f>
      </c>
      <c r="O68">
        <f>(I68*21)/100</f>
      </c>
      <c t="s">
        <v>22</v>
      </c>
    </row>
    <row r="69" spans="1:5" ht="63.75">
      <c r="A69" s="34" t="s">
        <v>49</v>
      </c>
      <c r="E69" s="35" t="s">
        <v>2751</v>
      </c>
    </row>
    <row r="70" spans="1:5" ht="76.5">
      <c r="A70" s="36" t="s">
        <v>51</v>
      </c>
      <c r="E70" s="37" t="s">
        <v>2752</v>
      </c>
    </row>
    <row r="71" spans="1:5" ht="38.25">
      <c r="A71" t="s">
        <v>53</v>
      </c>
      <c r="E71" s="35" t="s">
        <v>632</v>
      </c>
    </row>
    <row r="72" spans="1:18" ht="12.75" customHeight="1">
      <c r="A72" s="6" t="s">
        <v>42</v>
      </c>
      <c s="6"/>
      <c s="40" t="s">
        <v>73</v>
      </c>
      <c s="6"/>
      <c s="27" t="s">
        <v>792</v>
      </c>
      <c s="6"/>
      <c s="6"/>
      <c s="6"/>
      <c s="41">
        <f>0+Q72</f>
      </c>
      <c r="O72">
        <f>0+R72</f>
      </c>
      <c r="Q72">
        <f>0+I73+I77</f>
      </c>
      <c>
        <f>0+O73+O77</f>
      </c>
    </row>
    <row r="73" spans="1:16" ht="12.75">
      <c r="A73" s="25" t="s">
        <v>44</v>
      </c>
      <c s="29" t="s">
        <v>112</v>
      </c>
      <c s="29" t="s">
        <v>2753</v>
      </c>
      <c s="25" t="s">
        <v>46</v>
      </c>
      <c s="30" t="s">
        <v>2754</v>
      </c>
      <c s="31" t="s">
        <v>173</v>
      </c>
      <c s="32">
        <v>93</v>
      </c>
      <c s="33">
        <v>0</v>
      </c>
      <c s="33">
        <f>ROUND(ROUND(H73,2)*ROUND(G73,3),2)</f>
      </c>
      <c r="O73">
        <f>(I73*21)/100</f>
      </c>
      <c t="s">
        <v>22</v>
      </c>
    </row>
    <row r="74" spans="1:5" ht="12.75">
      <c r="A74" s="34" t="s">
        <v>49</v>
      </c>
      <c r="E74" s="35" t="s">
        <v>2755</v>
      </c>
    </row>
    <row r="75" spans="1:5" ht="25.5">
      <c r="A75" s="36" t="s">
        <v>51</v>
      </c>
      <c r="E75" s="37" t="s">
        <v>2756</v>
      </c>
    </row>
    <row r="76" spans="1:5" ht="63.75">
      <c r="A76" t="s">
        <v>53</v>
      </c>
      <c r="E76" s="35" t="s">
        <v>2757</v>
      </c>
    </row>
    <row r="77" spans="1:16" ht="12.75">
      <c r="A77" s="25" t="s">
        <v>44</v>
      </c>
      <c s="29" t="s">
        <v>116</v>
      </c>
      <c s="29" t="s">
        <v>2758</v>
      </c>
      <c s="25" t="s">
        <v>2759</v>
      </c>
      <c s="30" t="s">
        <v>2760</v>
      </c>
      <c s="31" t="s">
        <v>173</v>
      </c>
      <c s="32">
        <v>2.5</v>
      </c>
      <c s="33">
        <v>0</v>
      </c>
      <c s="33">
        <f>ROUND(ROUND(H77,2)*ROUND(G77,3),2)</f>
      </c>
      <c r="O77">
        <f>(I77*21)/100</f>
      </c>
      <c t="s">
        <v>22</v>
      </c>
    </row>
    <row r="78" spans="1:5" ht="38.25">
      <c r="A78" s="34" t="s">
        <v>49</v>
      </c>
      <c r="E78" s="35" t="s">
        <v>2761</v>
      </c>
    </row>
    <row r="79" spans="1:5" ht="25.5">
      <c r="A79" s="36" t="s">
        <v>51</v>
      </c>
      <c r="E79" s="37" t="s">
        <v>2762</v>
      </c>
    </row>
    <row r="80" spans="1:5" ht="12.75">
      <c r="A80" t="s">
        <v>53</v>
      </c>
      <c r="E80" s="35" t="s">
        <v>46</v>
      </c>
    </row>
    <row r="81" spans="1:18" ht="12.75" customHeight="1">
      <c r="A81" s="6" t="s">
        <v>42</v>
      </c>
      <c s="6"/>
      <c s="40" t="s">
        <v>77</v>
      </c>
      <c s="6"/>
      <c s="27" t="s">
        <v>804</v>
      </c>
      <c s="6"/>
      <c s="6"/>
      <c s="6"/>
      <c s="41">
        <f>0+Q81</f>
      </c>
      <c r="O81">
        <f>0+R81</f>
      </c>
      <c r="Q81">
        <f>0+I82+I86+I90+I94+I98+I102+I106+I110+I114+I118+I122</f>
      </c>
      <c>
        <f>0+O82+O86+O90+O94+O98+O102+O106+O110+O114+O118+O122</f>
      </c>
    </row>
    <row r="82" spans="1:16" ht="12.75">
      <c r="A82" s="25" t="s">
        <v>44</v>
      </c>
      <c s="29" t="s">
        <v>121</v>
      </c>
      <c s="29" t="s">
        <v>2763</v>
      </c>
      <c s="25" t="s">
        <v>46</v>
      </c>
      <c s="30" t="s">
        <v>2764</v>
      </c>
      <c s="31" t="s">
        <v>415</v>
      </c>
      <c s="32">
        <v>88</v>
      </c>
      <c s="33">
        <v>0</v>
      </c>
      <c s="33">
        <f>ROUND(ROUND(H82,2)*ROUND(G82,3),2)</f>
      </c>
      <c r="O82">
        <f>(I82*21)/100</f>
      </c>
      <c t="s">
        <v>22</v>
      </c>
    </row>
    <row r="83" spans="1:5" ht="25.5">
      <c r="A83" s="34" t="s">
        <v>49</v>
      </c>
      <c r="E83" s="35" t="s">
        <v>2765</v>
      </c>
    </row>
    <row r="84" spans="1:5" ht="38.25">
      <c r="A84" s="36" t="s">
        <v>51</v>
      </c>
      <c r="E84" s="37" t="s">
        <v>2766</v>
      </c>
    </row>
    <row r="85" spans="1:5" ht="255">
      <c r="A85" t="s">
        <v>53</v>
      </c>
      <c r="E85" s="35" t="s">
        <v>2767</v>
      </c>
    </row>
    <row r="86" spans="1:16" ht="12.75">
      <c r="A86" s="25" t="s">
        <v>44</v>
      </c>
      <c s="29" t="s">
        <v>123</v>
      </c>
      <c s="29" t="s">
        <v>2342</v>
      </c>
      <c s="25" t="s">
        <v>46</v>
      </c>
      <c s="30" t="s">
        <v>2343</v>
      </c>
      <c s="31" t="s">
        <v>415</v>
      </c>
      <c s="32">
        <v>43</v>
      </c>
      <c s="33">
        <v>0</v>
      </c>
      <c s="33">
        <f>ROUND(ROUND(H86,2)*ROUND(G86,3),2)</f>
      </c>
      <c r="O86">
        <f>(I86*21)/100</f>
      </c>
      <c t="s">
        <v>22</v>
      </c>
    </row>
    <row r="87" spans="1:5" ht="25.5">
      <c r="A87" s="34" t="s">
        <v>49</v>
      </c>
      <c r="E87" s="35" t="s">
        <v>2768</v>
      </c>
    </row>
    <row r="88" spans="1:5" ht="38.25">
      <c r="A88" s="36" t="s">
        <v>51</v>
      </c>
      <c r="E88" s="37" t="s">
        <v>2769</v>
      </c>
    </row>
    <row r="89" spans="1:5" ht="242.25">
      <c r="A89" t="s">
        <v>53</v>
      </c>
      <c r="E89" s="35" t="s">
        <v>2770</v>
      </c>
    </row>
    <row r="90" spans="1:16" ht="12.75">
      <c r="A90" s="25" t="s">
        <v>44</v>
      </c>
      <c s="29" t="s">
        <v>129</v>
      </c>
      <c s="29" t="s">
        <v>2346</v>
      </c>
      <c s="25" t="s">
        <v>46</v>
      </c>
      <c s="30" t="s">
        <v>2347</v>
      </c>
      <c s="31" t="s">
        <v>415</v>
      </c>
      <c s="32">
        <v>43</v>
      </c>
      <c s="33">
        <v>0</v>
      </c>
      <c s="33">
        <f>ROUND(ROUND(H90,2)*ROUND(G90,3),2)</f>
      </c>
      <c r="O90">
        <f>(I90*21)/100</f>
      </c>
      <c t="s">
        <v>22</v>
      </c>
    </row>
    <row r="91" spans="1:5" ht="12.75">
      <c r="A91" s="34" t="s">
        <v>49</v>
      </c>
      <c r="E91" s="35" t="s">
        <v>2771</v>
      </c>
    </row>
    <row r="92" spans="1:5" ht="38.25">
      <c r="A92" s="36" t="s">
        <v>51</v>
      </c>
      <c r="E92" s="37" t="s">
        <v>2769</v>
      </c>
    </row>
    <row r="93" spans="1:5" ht="51">
      <c r="A93" t="s">
        <v>53</v>
      </c>
      <c r="E93" s="35" t="s">
        <v>2350</v>
      </c>
    </row>
    <row r="94" spans="1:16" ht="12.75">
      <c r="A94" s="25" t="s">
        <v>44</v>
      </c>
      <c s="29" t="s">
        <v>133</v>
      </c>
      <c s="29" t="s">
        <v>2772</v>
      </c>
      <c s="25" t="s">
        <v>70</v>
      </c>
      <c s="30" t="s">
        <v>2773</v>
      </c>
      <c s="31" t="s">
        <v>221</v>
      </c>
      <c s="32">
        <v>3</v>
      </c>
      <c s="33">
        <v>0</v>
      </c>
      <c s="33">
        <f>ROUND(ROUND(H94,2)*ROUND(G94,3),2)</f>
      </c>
      <c r="O94">
        <f>(I94*21)/100</f>
      </c>
      <c t="s">
        <v>22</v>
      </c>
    </row>
    <row r="95" spans="1:5" ht="25.5">
      <c r="A95" s="34" t="s">
        <v>49</v>
      </c>
      <c r="E95" s="35" t="s">
        <v>2774</v>
      </c>
    </row>
    <row r="96" spans="1:5" ht="38.25">
      <c r="A96" s="36" t="s">
        <v>51</v>
      </c>
      <c r="E96" s="37" t="s">
        <v>2775</v>
      </c>
    </row>
    <row r="97" spans="1:5" ht="76.5">
      <c r="A97" t="s">
        <v>53</v>
      </c>
      <c r="E97" s="35" t="s">
        <v>2776</v>
      </c>
    </row>
    <row r="98" spans="1:16" ht="12.75">
      <c r="A98" s="25" t="s">
        <v>44</v>
      </c>
      <c s="29" t="s">
        <v>135</v>
      </c>
      <c s="29" t="s">
        <v>2777</v>
      </c>
      <c s="25" t="s">
        <v>46</v>
      </c>
      <c s="30" t="s">
        <v>2778</v>
      </c>
      <c s="31" t="s">
        <v>221</v>
      </c>
      <c s="32">
        <v>2</v>
      </c>
      <c s="33">
        <v>0</v>
      </c>
      <c s="33">
        <f>ROUND(ROUND(H98,2)*ROUND(G98,3),2)</f>
      </c>
      <c r="O98">
        <f>(I98*21)/100</f>
      </c>
      <c t="s">
        <v>22</v>
      </c>
    </row>
    <row r="99" spans="1:5" ht="12.75">
      <c r="A99" s="34" t="s">
        <v>49</v>
      </c>
      <c r="E99" s="35" t="s">
        <v>46</v>
      </c>
    </row>
    <row r="100" spans="1:5" ht="38.25">
      <c r="A100" s="36" t="s">
        <v>51</v>
      </c>
      <c r="E100" s="37" t="s">
        <v>2779</v>
      </c>
    </row>
    <row r="101" spans="1:5" ht="63.75">
      <c r="A101" t="s">
        <v>53</v>
      </c>
      <c r="E101" s="35" t="s">
        <v>2780</v>
      </c>
    </row>
    <row r="102" spans="1:16" ht="12.75">
      <c r="A102" s="25" t="s">
        <v>44</v>
      </c>
      <c s="29" t="s">
        <v>139</v>
      </c>
      <c s="29" t="s">
        <v>2354</v>
      </c>
      <c s="25" t="s">
        <v>46</v>
      </c>
      <c s="30" t="s">
        <v>2355</v>
      </c>
      <c s="31" t="s">
        <v>415</v>
      </c>
      <c s="32">
        <v>88</v>
      </c>
      <c s="33">
        <v>0</v>
      </c>
      <c s="33">
        <f>ROUND(ROUND(H102,2)*ROUND(G102,3),2)</f>
      </c>
      <c r="O102">
        <f>(I102*21)/100</f>
      </c>
      <c t="s">
        <v>22</v>
      </c>
    </row>
    <row r="103" spans="1:5" ht="12.75">
      <c r="A103" s="34" t="s">
        <v>49</v>
      </c>
      <c r="E103" s="35" t="s">
        <v>2781</v>
      </c>
    </row>
    <row r="104" spans="1:5" ht="38.25">
      <c r="A104" s="36" t="s">
        <v>51</v>
      </c>
      <c r="E104" s="37" t="s">
        <v>2766</v>
      </c>
    </row>
    <row r="105" spans="1:5" ht="63.75">
      <c r="A105" t="s">
        <v>53</v>
      </c>
      <c r="E105" s="35" t="s">
        <v>2782</v>
      </c>
    </row>
    <row r="106" spans="1:16" ht="12.75">
      <c r="A106" s="25" t="s">
        <v>44</v>
      </c>
      <c s="29" t="s">
        <v>143</v>
      </c>
      <c s="29" t="s">
        <v>2358</v>
      </c>
      <c s="25" t="s">
        <v>46</v>
      </c>
      <c s="30" t="s">
        <v>2359</v>
      </c>
      <c s="31" t="s">
        <v>415</v>
      </c>
      <c s="32">
        <v>88</v>
      </c>
      <c s="33">
        <v>0</v>
      </c>
      <c s="33">
        <f>ROUND(ROUND(H106,2)*ROUND(G106,3),2)</f>
      </c>
      <c r="O106">
        <f>(I106*21)/100</f>
      </c>
      <c t="s">
        <v>22</v>
      </c>
    </row>
    <row r="107" spans="1:5" ht="12.75">
      <c r="A107" s="34" t="s">
        <v>49</v>
      </c>
      <c r="E107" s="35" t="s">
        <v>2783</v>
      </c>
    </row>
    <row r="108" spans="1:5" ht="38.25">
      <c r="A108" s="36" t="s">
        <v>51</v>
      </c>
      <c r="E108" s="37" t="s">
        <v>2766</v>
      </c>
    </row>
    <row r="109" spans="1:5" ht="51">
      <c r="A109" t="s">
        <v>53</v>
      </c>
      <c r="E109" s="35" t="s">
        <v>2784</v>
      </c>
    </row>
    <row r="110" spans="1:16" ht="12.75">
      <c r="A110" s="25" t="s">
        <v>44</v>
      </c>
      <c s="29" t="s">
        <v>147</v>
      </c>
      <c s="29" t="s">
        <v>2785</v>
      </c>
      <c s="25" t="s">
        <v>46</v>
      </c>
      <c s="30" t="s">
        <v>2786</v>
      </c>
      <c s="31" t="s">
        <v>221</v>
      </c>
      <c s="32">
        <v>2</v>
      </c>
      <c s="33">
        <v>0</v>
      </c>
      <c s="33">
        <f>ROUND(ROUND(H110,2)*ROUND(G110,3),2)</f>
      </c>
      <c r="O110">
        <f>(I110*21)/100</f>
      </c>
      <c t="s">
        <v>22</v>
      </c>
    </row>
    <row r="111" spans="1:5" ht="38.25">
      <c r="A111" s="34" t="s">
        <v>49</v>
      </c>
      <c r="E111" s="35" t="s">
        <v>2787</v>
      </c>
    </row>
    <row r="112" spans="1:5" ht="38.25">
      <c r="A112" s="36" t="s">
        <v>51</v>
      </c>
      <c r="E112" s="37" t="s">
        <v>2779</v>
      </c>
    </row>
    <row r="113" spans="1:5" ht="25.5">
      <c r="A113" t="s">
        <v>53</v>
      </c>
      <c r="E113" s="35" t="s">
        <v>2788</v>
      </c>
    </row>
    <row r="114" spans="1:16" ht="12.75">
      <c r="A114" s="25" t="s">
        <v>44</v>
      </c>
      <c s="29" t="s">
        <v>151</v>
      </c>
      <c s="29" t="s">
        <v>2789</v>
      </c>
      <c s="25" t="s">
        <v>46</v>
      </c>
      <c s="30" t="s">
        <v>2790</v>
      </c>
      <c s="31" t="s">
        <v>415</v>
      </c>
      <c s="32">
        <v>88</v>
      </c>
      <c s="33">
        <v>0</v>
      </c>
      <c s="33">
        <f>ROUND(ROUND(H114,2)*ROUND(G114,3),2)</f>
      </c>
      <c r="O114">
        <f>(I114*21)/100</f>
      </c>
      <c t="s">
        <v>22</v>
      </c>
    </row>
    <row r="115" spans="1:5" ht="38.25">
      <c r="A115" s="34" t="s">
        <v>49</v>
      </c>
      <c r="E115" s="35" t="s">
        <v>2791</v>
      </c>
    </row>
    <row r="116" spans="1:5" ht="25.5">
      <c r="A116" s="36" t="s">
        <v>51</v>
      </c>
      <c r="E116" s="37" t="s">
        <v>2792</v>
      </c>
    </row>
    <row r="117" spans="1:5" ht="63.75">
      <c r="A117" t="s">
        <v>53</v>
      </c>
      <c r="E117" s="35" t="s">
        <v>2793</v>
      </c>
    </row>
    <row r="118" spans="1:16" ht="12.75">
      <c r="A118" s="25" t="s">
        <v>44</v>
      </c>
      <c s="29" t="s">
        <v>155</v>
      </c>
      <c s="29" t="s">
        <v>2794</v>
      </c>
      <c s="25" t="s">
        <v>2625</v>
      </c>
      <c s="30" t="s">
        <v>2795</v>
      </c>
      <c s="31" t="s">
        <v>415</v>
      </c>
      <c s="32">
        <v>88</v>
      </c>
      <c s="33">
        <v>0</v>
      </c>
      <c s="33">
        <f>ROUND(ROUND(H118,2)*ROUND(G118,3),2)</f>
      </c>
      <c r="O118">
        <f>(I118*21)/100</f>
      </c>
      <c t="s">
        <v>22</v>
      </c>
    </row>
    <row r="119" spans="1:5" ht="12.75">
      <c r="A119" s="34" t="s">
        <v>49</v>
      </c>
      <c r="E119" s="35" t="s">
        <v>2796</v>
      </c>
    </row>
    <row r="120" spans="1:5" ht="38.25">
      <c r="A120" s="36" t="s">
        <v>51</v>
      </c>
      <c r="E120" s="37" t="s">
        <v>2766</v>
      </c>
    </row>
    <row r="121" spans="1:5" ht="12.75">
      <c r="A121" t="s">
        <v>53</v>
      </c>
      <c r="E121" s="35" t="s">
        <v>46</v>
      </c>
    </row>
    <row r="122" spans="1:16" ht="12.75">
      <c r="A122" s="25" t="s">
        <v>44</v>
      </c>
      <c s="29" t="s">
        <v>161</v>
      </c>
      <c s="29" t="s">
        <v>2797</v>
      </c>
      <c s="25" t="s">
        <v>2452</v>
      </c>
      <c s="30" t="s">
        <v>2798</v>
      </c>
      <c s="31" t="s">
        <v>415</v>
      </c>
      <c s="32">
        <v>88</v>
      </c>
      <c s="33">
        <v>0</v>
      </c>
      <c s="33">
        <f>ROUND(ROUND(H122,2)*ROUND(G122,3),2)</f>
      </c>
      <c r="O122">
        <f>(I122*21)/100</f>
      </c>
      <c t="s">
        <v>22</v>
      </c>
    </row>
    <row r="123" spans="1:5" ht="12.75">
      <c r="A123" s="34" t="s">
        <v>49</v>
      </c>
      <c r="E123" s="35" t="s">
        <v>2799</v>
      </c>
    </row>
    <row r="124" spans="1:5" ht="38.25">
      <c r="A124" s="36" t="s">
        <v>51</v>
      </c>
      <c r="E124" s="37" t="s">
        <v>2766</v>
      </c>
    </row>
    <row r="125" spans="1:5" ht="12.75">
      <c r="A125" t="s">
        <v>53</v>
      </c>
      <c r="E125" s="35" t="s">
        <v>46</v>
      </c>
    </row>
    <row r="126" spans="1:18" ht="12.75" customHeight="1">
      <c r="A126" s="6" t="s">
        <v>42</v>
      </c>
      <c s="6"/>
      <c s="40" t="s">
        <v>39</v>
      </c>
      <c s="6"/>
      <c s="27" t="s">
        <v>488</v>
      </c>
      <c s="6"/>
      <c s="6"/>
      <c s="6"/>
      <c s="41">
        <f>0+Q126</f>
      </c>
      <c r="O126">
        <f>0+R126</f>
      </c>
      <c r="Q126">
        <f>0+I127+I131</f>
      </c>
      <c>
        <f>0+O127+O131</f>
      </c>
    </row>
    <row r="127" spans="1:16" ht="12.75">
      <c r="A127" s="25" t="s">
        <v>44</v>
      </c>
      <c s="29" t="s">
        <v>168</v>
      </c>
      <c s="29" t="s">
        <v>2800</v>
      </c>
      <c s="25" t="s">
        <v>46</v>
      </c>
      <c s="30" t="s">
        <v>2801</v>
      </c>
      <c s="31" t="s">
        <v>415</v>
      </c>
      <c s="32">
        <v>63</v>
      </c>
      <c s="33">
        <v>0</v>
      </c>
      <c s="33">
        <f>ROUND(ROUND(H127,2)*ROUND(G127,3),2)</f>
      </c>
      <c r="O127">
        <f>(I127*21)/100</f>
      </c>
      <c t="s">
        <v>22</v>
      </c>
    </row>
    <row r="128" spans="1:5" ht="25.5">
      <c r="A128" s="34" t="s">
        <v>49</v>
      </c>
      <c r="E128" s="35" t="s">
        <v>2802</v>
      </c>
    </row>
    <row r="129" spans="1:5" ht="38.25">
      <c r="A129" s="36" t="s">
        <v>51</v>
      </c>
      <c r="E129" s="37" t="s">
        <v>2803</v>
      </c>
    </row>
    <row r="130" spans="1:5" ht="89.25">
      <c r="A130" t="s">
        <v>53</v>
      </c>
      <c r="E130" s="35" t="s">
        <v>2804</v>
      </c>
    </row>
    <row r="131" spans="1:16" ht="12.75">
      <c r="A131" s="25" t="s">
        <v>44</v>
      </c>
      <c s="29" t="s">
        <v>170</v>
      </c>
      <c s="29" t="s">
        <v>2805</v>
      </c>
      <c s="25" t="s">
        <v>46</v>
      </c>
      <c s="30" t="s">
        <v>2806</v>
      </c>
      <c s="31" t="s">
        <v>415</v>
      </c>
      <c s="32">
        <v>63</v>
      </c>
      <c s="33">
        <v>0</v>
      </c>
      <c s="33">
        <f>ROUND(ROUND(H131,2)*ROUND(G131,3),2)</f>
      </c>
      <c r="O131">
        <f>(I131*21)/100</f>
      </c>
      <c t="s">
        <v>22</v>
      </c>
    </row>
    <row r="132" spans="1:5" ht="25.5">
      <c r="A132" s="34" t="s">
        <v>49</v>
      </c>
      <c r="E132" s="35" t="s">
        <v>2807</v>
      </c>
    </row>
    <row r="133" spans="1:5" ht="38.25">
      <c r="A133" s="36" t="s">
        <v>51</v>
      </c>
      <c r="E133" s="37" t="s">
        <v>2803</v>
      </c>
    </row>
    <row r="134" spans="1:5" ht="63.75">
      <c r="A134" t="s">
        <v>53</v>
      </c>
      <c r="E134" s="35" t="s">
        <v>2808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1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0+O8+O17+O34+O67+O80+O109+O114+O135</f>
      </c>
      <c t="s">
        <v>21</v>
      </c>
    </row>
    <row r="3" spans="1:16" ht="15" customHeight="1">
      <c r="A3" t="s">
        <v>11</v>
      </c>
      <c s="12" t="s">
        <v>13</v>
      </c>
      <c s="13" t="s">
        <v>14</v>
      </c>
      <c s="1"/>
      <c s="14" t="s">
        <v>15</v>
      </c>
      <c s="1"/>
      <c s="9"/>
      <c s="8" t="s">
        <v>2809</v>
      </c>
      <c s="38">
        <f>0+I8+I17+I34+I67+I80+I109+I114+I135</f>
      </c>
      <c r="O3" t="s">
        <v>18</v>
      </c>
      <c t="s">
        <v>22</v>
      </c>
    </row>
    <row r="4" spans="1:16" ht="15" customHeight="1">
      <c r="A4" t="s">
        <v>16</v>
      </c>
      <c s="16" t="s">
        <v>17</v>
      </c>
      <c s="17" t="s">
        <v>2809</v>
      </c>
      <c s="6"/>
      <c s="18" t="s">
        <v>2810</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f>
      </c>
      <c>
        <f>0+O9+O13</f>
      </c>
    </row>
    <row r="9" spans="1:16" ht="25.5">
      <c r="A9" s="25" t="s">
        <v>44</v>
      </c>
      <c s="29" t="s">
        <v>28</v>
      </c>
      <c s="29" t="s">
        <v>298</v>
      </c>
      <c s="25" t="s">
        <v>46</v>
      </c>
      <c s="30" t="s">
        <v>474</v>
      </c>
      <c s="31" t="s">
        <v>300</v>
      </c>
      <c s="32">
        <v>758.578</v>
      </c>
      <c s="33">
        <v>0</v>
      </c>
      <c s="33">
        <f>ROUND(ROUND(H9,2)*ROUND(G9,3),2)</f>
      </c>
      <c r="O9">
        <f>(I9*21)/100</f>
      </c>
      <c t="s">
        <v>22</v>
      </c>
    </row>
    <row r="10" spans="1:5" ht="12.75">
      <c r="A10" s="34" t="s">
        <v>49</v>
      </c>
      <c r="E10" s="35" t="s">
        <v>2811</v>
      </c>
    </row>
    <row r="11" spans="1:5" ht="51">
      <c r="A11" s="36" t="s">
        <v>51</v>
      </c>
      <c r="E11" s="37" t="s">
        <v>2812</v>
      </c>
    </row>
    <row r="12" spans="1:5" ht="140.25">
      <c r="A12" t="s">
        <v>53</v>
      </c>
      <c r="E12" s="35" t="s">
        <v>302</v>
      </c>
    </row>
    <row r="13" spans="1:16" ht="12.75">
      <c r="A13" s="25" t="s">
        <v>44</v>
      </c>
      <c s="29" t="s">
        <v>22</v>
      </c>
      <c s="29" t="s">
        <v>2813</v>
      </c>
      <c s="25" t="s">
        <v>46</v>
      </c>
      <c s="30" t="s">
        <v>2814</v>
      </c>
      <c s="31" t="s">
        <v>221</v>
      </c>
      <c s="32">
        <v>1</v>
      </c>
      <c s="33">
        <v>0</v>
      </c>
      <c s="33">
        <f>ROUND(ROUND(H13,2)*ROUND(G13,3),2)</f>
      </c>
      <c r="O13">
        <f>(I13*21)/100</f>
      </c>
      <c t="s">
        <v>22</v>
      </c>
    </row>
    <row r="14" spans="1:5" ht="12.75">
      <c r="A14" s="34" t="s">
        <v>49</v>
      </c>
      <c r="E14" s="35" t="s">
        <v>2815</v>
      </c>
    </row>
    <row r="15" spans="1:5" ht="12.75">
      <c r="A15" s="36" t="s">
        <v>51</v>
      </c>
      <c r="E15" s="37" t="s">
        <v>62</v>
      </c>
    </row>
    <row r="16" spans="1:5" ht="12.75">
      <c r="A16" t="s">
        <v>53</v>
      </c>
      <c r="E16" s="35" t="s">
        <v>58</v>
      </c>
    </row>
    <row r="17" spans="1:18" ht="12.75" customHeight="1">
      <c r="A17" s="6" t="s">
        <v>42</v>
      </c>
      <c s="6"/>
      <c s="40" t="s">
        <v>28</v>
      </c>
      <c s="6"/>
      <c s="27" t="s">
        <v>198</v>
      </c>
      <c s="6"/>
      <c s="6"/>
      <c s="6"/>
      <c s="41">
        <f>0+Q17</f>
      </c>
      <c r="O17">
        <f>0+R17</f>
      </c>
      <c r="Q17">
        <f>0+I18+I22+I26+I30</f>
      </c>
      <c>
        <f>0+O18+O22+O26+O30</f>
      </c>
    </row>
    <row r="18" spans="1:16" ht="12.75">
      <c r="A18" s="25" t="s">
        <v>44</v>
      </c>
      <c s="29" t="s">
        <v>21</v>
      </c>
      <c s="29" t="s">
        <v>567</v>
      </c>
      <c s="25" t="s">
        <v>46</v>
      </c>
      <c s="30" t="s">
        <v>568</v>
      </c>
      <c s="31" t="s">
        <v>256</v>
      </c>
      <c s="32">
        <v>240.92</v>
      </c>
      <c s="33">
        <v>0</v>
      </c>
      <c s="33">
        <f>ROUND(ROUND(H18,2)*ROUND(G18,3),2)</f>
      </c>
      <c r="O18">
        <f>(I18*21)/100</f>
      </c>
      <c t="s">
        <v>22</v>
      </c>
    </row>
    <row r="19" spans="1:5" ht="25.5">
      <c r="A19" s="34" t="s">
        <v>49</v>
      </c>
      <c r="E19" s="35" t="s">
        <v>2816</v>
      </c>
    </row>
    <row r="20" spans="1:5" ht="38.25">
      <c r="A20" s="36" t="s">
        <v>51</v>
      </c>
      <c r="E20" s="37" t="s">
        <v>2817</v>
      </c>
    </row>
    <row r="21" spans="1:5" ht="318.75">
      <c r="A21" t="s">
        <v>53</v>
      </c>
      <c r="E21" s="35" t="s">
        <v>571</v>
      </c>
    </row>
    <row r="22" spans="1:16" ht="12.75">
      <c r="A22" s="25" t="s">
        <v>44</v>
      </c>
      <c s="29" t="s">
        <v>32</v>
      </c>
      <c s="29" t="s">
        <v>277</v>
      </c>
      <c s="25" t="s">
        <v>46</v>
      </c>
      <c s="30" t="s">
        <v>278</v>
      </c>
      <c s="31" t="s">
        <v>256</v>
      </c>
      <c s="32">
        <v>399.252</v>
      </c>
      <c s="33">
        <v>0</v>
      </c>
      <c s="33">
        <f>ROUND(ROUND(H22,2)*ROUND(G22,3),2)</f>
      </c>
      <c r="O22">
        <f>(I22*21)/100</f>
      </c>
      <c t="s">
        <v>22</v>
      </c>
    </row>
    <row r="23" spans="1:5" ht="12.75">
      <c r="A23" s="34" t="s">
        <v>49</v>
      </c>
      <c r="E23" s="35" t="s">
        <v>2811</v>
      </c>
    </row>
    <row r="24" spans="1:5" ht="51">
      <c r="A24" s="36" t="s">
        <v>51</v>
      </c>
      <c r="E24" s="37" t="s">
        <v>2818</v>
      </c>
    </row>
    <row r="25" spans="1:5" ht="191.25">
      <c r="A25" t="s">
        <v>53</v>
      </c>
      <c r="E25" s="35" t="s">
        <v>281</v>
      </c>
    </row>
    <row r="26" spans="1:16" ht="12.75">
      <c r="A26" s="25" t="s">
        <v>44</v>
      </c>
      <c s="29" t="s">
        <v>34</v>
      </c>
      <c s="29" t="s">
        <v>427</v>
      </c>
      <c s="25" t="s">
        <v>46</v>
      </c>
      <c s="30" t="s">
        <v>428</v>
      </c>
      <c s="31" t="s">
        <v>256</v>
      </c>
      <c s="32">
        <v>234</v>
      </c>
      <c s="33">
        <v>0</v>
      </c>
      <c s="33">
        <f>ROUND(ROUND(H26,2)*ROUND(G26,3),2)</f>
      </c>
      <c r="O26">
        <f>(I26*21)/100</f>
      </c>
      <c t="s">
        <v>22</v>
      </c>
    </row>
    <row r="27" spans="1:5" ht="102">
      <c r="A27" s="34" t="s">
        <v>49</v>
      </c>
      <c r="E27" s="35" t="s">
        <v>591</v>
      </c>
    </row>
    <row r="28" spans="1:5" ht="25.5">
      <c r="A28" s="36" t="s">
        <v>51</v>
      </c>
      <c r="E28" s="37" t="s">
        <v>2819</v>
      </c>
    </row>
    <row r="29" spans="1:5" ht="242.25">
      <c r="A29" t="s">
        <v>53</v>
      </c>
      <c r="E29" s="35" t="s">
        <v>431</v>
      </c>
    </row>
    <row r="30" spans="1:16" ht="12.75">
      <c r="A30" s="25" t="s">
        <v>44</v>
      </c>
      <c s="29" t="s">
        <v>36</v>
      </c>
      <c s="29" t="s">
        <v>1668</v>
      </c>
      <c s="25" t="s">
        <v>46</v>
      </c>
      <c s="30" t="s">
        <v>1669</v>
      </c>
      <c s="31" t="s">
        <v>173</v>
      </c>
      <c s="32">
        <v>1042.2</v>
      </c>
      <c s="33">
        <v>0</v>
      </c>
      <c s="33">
        <f>ROUND(ROUND(H30,2)*ROUND(G30,3),2)</f>
      </c>
      <c r="O30">
        <f>(I30*21)/100</f>
      </c>
      <c t="s">
        <v>22</v>
      </c>
    </row>
    <row r="31" spans="1:5" ht="12.75">
      <c r="A31" s="34" t="s">
        <v>49</v>
      </c>
      <c r="E31" s="35" t="s">
        <v>46</v>
      </c>
    </row>
    <row r="32" spans="1:5" ht="12.75">
      <c r="A32" s="36" t="s">
        <v>51</v>
      </c>
      <c r="E32" s="37" t="s">
        <v>2820</v>
      </c>
    </row>
    <row r="33" spans="1:5" ht="12.75">
      <c r="A33" t="s">
        <v>53</v>
      </c>
      <c r="E33" s="35" t="s">
        <v>1671</v>
      </c>
    </row>
    <row r="34" spans="1:18" ht="12.75" customHeight="1">
      <c r="A34" s="6" t="s">
        <v>42</v>
      </c>
      <c s="6"/>
      <c s="40" t="s">
        <v>22</v>
      </c>
      <c s="6"/>
      <c s="27" t="s">
        <v>372</v>
      </c>
      <c s="6"/>
      <c s="6"/>
      <c s="6"/>
      <c s="41">
        <f>0+Q34</f>
      </c>
      <c r="O34">
        <f>0+R34</f>
      </c>
      <c r="Q34">
        <f>0+I35+I39+I43+I47+I51+I55+I59+I63</f>
      </c>
      <c>
        <f>0+O35+O39+O43+O47+O51+O55+O59+O63</f>
      </c>
    </row>
    <row r="35" spans="1:16" ht="12.75">
      <c r="A35" s="25" t="s">
        <v>44</v>
      </c>
      <c s="29" t="s">
        <v>73</v>
      </c>
      <c s="29" t="s">
        <v>2821</v>
      </c>
      <c s="25" t="s">
        <v>46</v>
      </c>
      <c s="30" t="s">
        <v>2822</v>
      </c>
      <c s="31" t="s">
        <v>256</v>
      </c>
      <c s="32">
        <v>136.165</v>
      </c>
      <c s="33">
        <v>0</v>
      </c>
      <c s="33">
        <f>ROUND(ROUND(H35,2)*ROUND(G35,3),2)</f>
      </c>
      <c r="O35">
        <f>(I35*21)/100</f>
      </c>
      <c t="s">
        <v>22</v>
      </c>
    </row>
    <row r="36" spans="1:5" ht="25.5">
      <c r="A36" s="34" t="s">
        <v>49</v>
      </c>
      <c r="E36" s="35" t="s">
        <v>2823</v>
      </c>
    </row>
    <row r="37" spans="1:5" ht="12.75">
      <c r="A37" s="36" t="s">
        <v>51</v>
      </c>
      <c r="E37" s="37" t="s">
        <v>2824</v>
      </c>
    </row>
    <row r="38" spans="1:5" ht="409.5">
      <c r="A38" t="s">
        <v>53</v>
      </c>
      <c r="E38" s="35" t="s">
        <v>1691</v>
      </c>
    </row>
    <row r="39" spans="1:16" ht="12.75">
      <c r="A39" s="25" t="s">
        <v>44</v>
      </c>
      <c s="29" t="s">
        <v>77</v>
      </c>
      <c s="29" t="s">
        <v>1688</v>
      </c>
      <c s="25" t="s">
        <v>46</v>
      </c>
      <c s="30" t="s">
        <v>1689</v>
      </c>
      <c s="31" t="s">
        <v>256</v>
      </c>
      <c s="32">
        <v>22.166</v>
      </c>
      <c s="33">
        <v>0</v>
      </c>
      <c s="33">
        <f>ROUND(ROUND(H39,2)*ROUND(G39,3),2)</f>
      </c>
      <c r="O39">
        <f>(I39*21)/100</f>
      </c>
      <c t="s">
        <v>22</v>
      </c>
    </row>
    <row r="40" spans="1:5" ht="12.75">
      <c r="A40" s="34" t="s">
        <v>49</v>
      </c>
      <c r="E40" s="35" t="s">
        <v>2825</v>
      </c>
    </row>
    <row r="41" spans="1:5" ht="12.75">
      <c r="A41" s="36" t="s">
        <v>51</v>
      </c>
      <c r="E41" s="37" t="s">
        <v>2826</v>
      </c>
    </row>
    <row r="42" spans="1:5" ht="409.5">
      <c r="A42" t="s">
        <v>53</v>
      </c>
      <c r="E42" s="35" t="s">
        <v>1691</v>
      </c>
    </row>
    <row r="43" spans="1:16" ht="12.75">
      <c r="A43" s="25" t="s">
        <v>44</v>
      </c>
      <c s="29" t="s">
        <v>39</v>
      </c>
      <c s="29" t="s">
        <v>1692</v>
      </c>
      <c s="25" t="s">
        <v>46</v>
      </c>
      <c s="30" t="s">
        <v>1693</v>
      </c>
      <c s="31" t="s">
        <v>300</v>
      </c>
      <c s="32">
        <v>19</v>
      </c>
      <c s="33">
        <v>0</v>
      </c>
      <c s="33">
        <f>ROUND(ROUND(H43,2)*ROUND(G43,3),2)</f>
      </c>
      <c r="O43">
        <f>(I43*21)/100</f>
      </c>
      <c t="s">
        <v>22</v>
      </c>
    </row>
    <row r="44" spans="1:5" ht="25.5">
      <c r="A44" s="34" t="s">
        <v>49</v>
      </c>
      <c r="E44" s="35" t="s">
        <v>2827</v>
      </c>
    </row>
    <row r="45" spans="1:5" ht="12.75">
      <c r="A45" s="36" t="s">
        <v>51</v>
      </c>
      <c r="E45" s="37" t="s">
        <v>2828</v>
      </c>
    </row>
    <row r="46" spans="1:5" ht="267.75">
      <c r="A46" t="s">
        <v>53</v>
      </c>
      <c r="E46" s="35" t="s">
        <v>1695</v>
      </c>
    </row>
    <row r="47" spans="1:16" ht="12.75">
      <c r="A47" s="25" t="s">
        <v>44</v>
      </c>
      <c s="29" t="s">
        <v>41</v>
      </c>
      <c s="29" t="s">
        <v>2829</v>
      </c>
      <c s="25" t="s">
        <v>46</v>
      </c>
      <c s="30" t="s">
        <v>2830</v>
      </c>
      <c s="31" t="s">
        <v>300</v>
      </c>
      <c s="32">
        <v>5.645</v>
      </c>
      <c s="33">
        <v>0</v>
      </c>
      <c s="33">
        <f>ROUND(ROUND(H47,2)*ROUND(G47,3),2)</f>
      </c>
      <c r="O47">
        <f>(I47*21)/100</f>
      </c>
      <c t="s">
        <v>22</v>
      </c>
    </row>
    <row r="48" spans="1:5" ht="12.75">
      <c r="A48" s="34" t="s">
        <v>49</v>
      </c>
      <c r="E48" s="35" t="s">
        <v>2831</v>
      </c>
    </row>
    <row r="49" spans="1:5" ht="12.75">
      <c r="A49" s="36" t="s">
        <v>51</v>
      </c>
      <c r="E49" s="37" t="s">
        <v>2832</v>
      </c>
    </row>
    <row r="50" spans="1:5" ht="267.75">
      <c r="A50" t="s">
        <v>53</v>
      </c>
      <c r="E50" s="35" t="s">
        <v>1695</v>
      </c>
    </row>
    <row r="51" spans="1:16" ht="12.75">
      <c r="A51" s="25" t="s">
        <v>44</v>
      </c>
      <c s="29" t="s">
        <v>88</v>
      </c>
      <c s="29" t="s">
        <v>2833</v>
      </c>
      <c s="25" t="s">
        <v>46</v>
      </c>
      <c s="30" t="s">
        <v>2834</v>
      </c>
      <c s="31" t="s">
        <v>415</v>
      </c>
      <c s="32">
        <v>220.5</v>
      </c>
      <c s="33">
        <v>0</v>
      </c>
      <c s="33">
        <f>ROUND(ROUND(H51,2)*ROUND(G51,3),2)</f>
      </c>
      <c r="O51">
        <f>(I51*21)/100</f>
      </c>
      <c t="s">
        <v>22</v>
      </c>
    </row>
    <row r="52" spans="1:5" ht="63.75">
      <c r="A52" s="34" t="s">
        <v>49</v>
      </c>
      <c r="E52" s="35" t="s">
        <v>2835</v>
      </c>
    </row>
    <row r="53" spans="1:5" ht="12.75">
      <c r="A53" s="36" t="s">
        <v>51</v>
      </c>
      <c r="E53" s="37" t="s">
        <v>2836</v>
      </c>
    </row>
    <row r="54" spans="1:5" ht="191.25">
      <c r="A54" t="s">
        <v>53</v>
      </c>
      <c r="E54" s="35" t="s">
        <v>1717</v>
      </c>
    </row>
    <row r="55" spans="1:16" ht="12.75">
      <c r="A55" s="25" t="s">
        <v>44</v>
      </c>
      <c s="29" t="s">
        <v>92</v>
      </c>
      <c s="29" t="s">
        <v>2837</v>
      </c>
      <c s="25" t="s">
        <v>46</v>
      </c>
      <c s="30" t="s">
        <v>2838</v>
      </c>
      <c s="31" t="s">
        <v>415</v>
      </c>
      <c s="32">
        <v>94.5</v>
      </c>
      <c s="33">
        <v>0</v>
      </c>
      <c s="33">
        <f>ROUND(ROUND(H55,2)*ROUND(G55,3),2)</f>
      </c>
      <c r="O55">
        <f>(I55*21)/100</f>
      </c>
      <c t="s">
        <v>22</v>
      </c>
    </row>
    <row r="56" spans="1:5" ht="63.75">
      <c r="A56" s="34" t="s">
        <v>49</v>
      </c>
      <c r="E56" s="35" t="s">
        <v>2839</v>
      </c>
    </row>
    <row r="57" spans="1:5" ht="12.75">
      <c r="A57" s="36" t="s">
        <v>51</v>
      </c>
      <c r="E57" s="37" t="s">
        <v>2840</v>
      </c>
    </row>
    <row r="58" spans="1:5" ht="191.25">
      <c r="A58" t="s">
        <v>53</v>
      </c>
      <c r="E58" s="35" t="s">
        <v>1717</v>
      </c>
    </row>
    <row r="59" spans="1:16" ht="12.75">
      <c r="A59" s="25" t="s">
        <v>44</v>
      </c>
      <c s="29" t="s">
        <v>97</v>
      </c>
      <c s="29" t="s">
        <v>2841</v>
      </c>
      <c s="25" t="s">
        <v>46</v>
      </c>
      <c s="30" t="s">
        <v>2842</v>
      </c>
      <c s="31" t="s">
        <v>256</v>
      </c>
      <c s="32">
        <v>2.765</v>
      </c>
      <c s="33">
        <v>0</v>
      </c>
      <c s="33">
        <f>ROUND(ROUND(H59,2)*ROUND(G59,3),2)</f>
      </c>
      <c r="O59">
        <f>(I59*21)/100</f>
      </c>
      <c t="s">
        <v>22</v>
      </c>
    </row>
    <row r="60" spans="1:5" ht="12.75">
      <c r="A60" s="34" t="s">
        <v>49</v>
      </c>
      <c r="E60" s="35" t="s">
        <v>2843</v>
      </c>
    </row>
    <row r="61" spans="1:5" ht="12.75">
      <c r="A61" s="36" t="s">
        <v>51</v>
      </c>
      <c r="E61" s="37" t="s">
        <v>2844</v>
      </c>
    </row>
    <row r="62" spans="1:5" ht="89.25">
      <c r="A62" t="s">
        <v>53</v>
      </c>
      <c r="E62" s="35" t="s">
        <v>2845</v>
      </c>
    </row>
    <row r="63" spans="1:16" ht="12.75">
      <c r="A63" s="25" t="s">
        <v>44</v>
      </c>
      <c s="29" t="s">
        <v>102</v>
      </c>
      <c s="29" t="s">
        <v>1739</v>
      </c>
      <c s="25" t="s">
        <v>46</v>
      </c>
      <c s="30" t="s">
        <v>1740</v>
      </c>
      <c s="31" t="s">
        <v>173</v>
      </c>
      <c s="32">
        <v>234</v>
      </c>
      <c s="33">
        <v>0</v>
      </c>
      <c s="33">
        <f>ROUND(ROUND(H63,2)*ROUND(G63,3),2)</f>
      </c>
      <c r="O63">
        <f>(I63*21)/100</f>
      </c>
      <c t="s">
        <v>22</v>
      </c>
    </row>
    <row r="64" spans="1:5" ht="38.25">
      <c r="A64" s="34" t="s">
        <v>49</v>
      </c>
      <c r="E64" s="35" t="s">
        <v>2846</v>
      </c>
    </row>
    <row r="65" spans="1:5" ht="12.75">
      <c r="A65" s="36" t="s">
        <v>51</v>
      </c>
      <c r="E65" s="37" t="s">
        <v>2847</v>
      </c>
    </row>
    <row r="66" spans="1:5" ht="102">
      <c r="A66" t="s">
        <v>53</v>
      </c>
      <c r="E66" s="35" t="s">
        <v>1742</v>
      </c>
    </row>
    <row r="67" spans="1:18" ht="12.75" customHeight="1">
      <c r="A67" s="6" t="s">
        <v>42</v>
      </c>
      <c s="6"/>
      <c s="40" t="s">
        <v>21</v>
      </c>
      <c s="6"/>
      <c s="27" t="s">
        <v>685</v>
      </c>
      <c s="6"/>
      <c s="6"/>
      <c s="6"/>
      <c s="41">
        <f>0+Q67</f>
      </c>
      <c r="O67">
        <f>0+R67</f>
      </c>
      <c r="Q67">
        <f>0+I68+I72+I76</f>
      </c>
      <c>
        <f>0+O68+O72+O76</f>
      </c>
    </row>
    <row r="68" spans="1:16" ht="12.75">
      <c r="A68" s="25" t="s">
        <v>44</v>
      </c>
      <c s="29" t="s">
        <v>107</v>
      </c>
      <c s="29" t="s">
        <v>2848</v>
      </c>
      <c s="25" t="s">
        <v>46</v>
      </c>
      <c s="30" t="s">
        <v>2849</v>
      </c>
      <c s="31" t="s">
        <v>300</v>
      </c>
      <c s="32">
        <v>20.627</v>
      </c>
      <c s="33">
        <v>0</v>
      </c>
      <c s="33">
        <f>ROUND(ROUND(H68,2)*ROUND(G68,3),2)</f>
      </c>
      <c r="O68">
        <f>(I68*21)/100</f>
      </c>
      <c t="s">
        <v>22</v>
      </c>
    </row>
    <row r="69" spans="1:5" ht="38.25">
      <c r="A69" s="34" t="s">
        <v>49</v>
      </c>
      <c r="E69" s="35" t="s">
        <v>2850</v>
      </c>
    </row>
    <row r="70" spans="1:5" ht="12.75">
      <c r="A70" s="36" t="s">
        <v>51</v>
      </c>
      <c r="E70" s="37" t="s">
        <v>2851</v>
      </c>
    </row>
    <row r="71" spans="1:5" ht="293.25">
      <c r="A71" t="s">
        <v>53</v>
      </c>
      <c r="E71" s="35" t="s">
        <v>2852</v>
      </c>
    </row>
    <row r="72" spans="1:16" ht="12.75">
      <c r="A72" s="25" t="s">
        <v>44</v>
      </c>
      <c s="29" t="s">
        <v>112</v>
      </c>
      <c s="29" t="s">
        <v>2853</v>
      </c>
      <c s="25" t="s">
        <v>46</v>
      </c>
      <c s="30" t="s">
        <v>2854</v>
      </c>
      <c s="31" t="s">
        <v>173</v>
      </c>
      <c s="32">
        <v>263.2</v>
      </c>
      <c s="33">
        <v>0</v>
      </c>
      <c s="33">
        <f>ROUND(ROUND(H72,2)*ROUND(G72,3),2)</f>
      </c>
      <c r="O72">
        <f>(I72*21)/100</f>
      </c>
      <c t="s">
        <v>22</v>
      </c>
    </row>
    <row r="73" spans="1:5" ht="153">
      <c r="A73" s="34" t="s">
        <v>49</v>
      </c>
      <c r="E73" s="35" t="s">
        <v>2855</v>
      </c>
    </row>
    <row r="74" spans="1:5" ht="25.5">
      <c r="A74" s="36" t="s">
        <v>51</v>
      </c>
      <c r="E74" s="37" t="s">
        <v>2856</v>
      </c>
    </row>
    <row r="75" spans="1:5" ht="229.5">
      <c r="A75" t="s">
        <v>53</v>
      </c>
      <c r="E75" s="35" t="s">
        <v>1768</v>
      </c>
    </row>
    <row r="76" spans="1:16" ht="12.75">
      <c r="A76" s="25" t="s">
        <v>44</v>
      </c>
      <c s="29" t="s">
        <v>116</v>
      </c>
      <c s="29" t="s">
        <v>2857</v>
      </c>
      <c s="25" t="s">
        <v>46</v>
      </c>
      <c s="30" t="s">
        <v>2858</v>
      </c>
      <c s="31" t="s">
        <v>173</v>
      </c>
      <c s="32">
        <v>1058</v>
      </c>
      <c s="33">
        <v>0</v>
      </c>
      <c s="33">
        <f>ROUND(ROUND(H76,2)*ROUND(G76,3),2)</f>
      </c>
      <c r="O76">
        <f>(I76*21)/100</f>
      </c>
      <c t="s">
        <v>22</v>
      </c>
    </row>
    <row r="77" spans="1:5" ht="89.25">
      <c r="A77" s="34" t="s">
        <v>49</v>
      </c>
      <c r="E77" s="35" t="s">
        <v>2859</v>
      </c>
    </row>
    <row r="78" spans="1:5" ht="63.75">
      <c r="A78" s="36" t="s">
        <v>51</v>
      </c>
      <c r="E78" s="37" t="s">
        <v>2860</v>
      </c>
    </row>
    <row r="79" spans="1:5" ht="204">
      <c r="A79" t="s">
        <v>53</v>
      </c>
      <c r="E79" s="35" t="s">
        <v>2861</v>
      </c>
    </row>
    <row r="80" spans="1:18" ht="12.75" customHeight="1">
      <c r="A80" s="6" t="s">
        <v>42</v>
      </c>
      <c s="6"/>
      <c s="40" t="s">
        <v>32</v>
      </c>
      <c s="6"/>
      <c s="27" t="s">
        <v>698</v>
      </c>
      <c s="6"/>
      <c s="6"/>
      <c s="6"/>
      <c s="41">
        <f>0+Q80</f>
      </c>
      <c r="O80">
        <f>0+R80</f>
      </c>
      <c r="Q80">
        <f>0+I81+I85+I89+I93+I97+I101+I105</f>
      </c>
      <c>
        <f>0+O81+O85+O89+O93+O97+O101+O105</f>
      </c>
    </row>
    <row r="81" spans="1:16" ht="12.75">
      <c r="A81" s="25" t="s">
        <v>44</v>
      </c>
      <c s="29" t="s">
        <v>121</v>
      </c>
      <c s="29" t="s">
        <v>1806</v>
      </c>
      <c s="25" t="s">
        <v>46</v>
      </c>
      <c s="30" t="s">
        <v>1807</v>
      </c>
      <c s="31" t="s">
        <v>256</v>
      </c>
      <c s="32">
        <v>11.34</v>
      </c>
      <c s="33">
        <v>0</v>
      </c>
      <c s="33">
        <f>ROUND(ROUND(H81,2)*ROUND(G81,3),2)</f>
      </c>
      <c r="O81">
        <f>(I81*21)/100</f>
      </c>
      <c t="s">
        <v>22</v>
      </c>
    </row>
    <row r="82" spans="1:5" ht="25.5">
      <c r="A82" s="34" t="s">
        <v>49</v>
      </c>
      <c r="E82" s="35" t="s">
        <v>2862</v>
      </c>
    </row>
    <row r="83" spans="1:5" ht="12.75">
      <c r="A83" s="36" t="s">
        <v>51</v>
      </c>
      <c r="E83" s="37" t="s">
        <v>2863</v>
      </c>
    </row>
    <row r="84" spans="1:5" ht="369.75">
      <c r="A84" t="s">
        <v>53</v>
      </c>
      <c r="E84" s="35" t="s">
        <v>704</v>
      </c>
    </row>
    <row r="85" spans="1:16" ht="12.75">
      <c r="A85" s="25" t="s">
        <v>44</v>
      </c>
      <c s="29" t="s">
        <v>123</v>
      </c>
      <c s="29" t="s">
        <v>1318</v>
      </c>
      <c s="25" t="s">
        <v>83</v>
      </c>
      <c s="30" t="s">
        <v>1319</v>
      </c>
      <c s="31" t="s">
        <v>256</v>
      </c>
      <c s="32">
        <v>1.588</v>
      </c>
      <c s="33">
        <v>0</v>
      </c>
      <c s="33">
        <f>ROUND(ROUND(H85,2)*ROUND(G85,3),2)</f>
      </c>
      <c r="O85">
        <f>(I85*21)/100</f>
      </c>
      <c t="s">
        <v>22</v>
      </c>
    </row>
    <row r="86" spans="1:5" ht="12.75">
      <c r="A86" s="34" t="s">
        <v>49</v>
      </c>
      <c r="E86" s="35" t="s">
        <v>2864</v>
      </c>
    </row>
    <row r="87" spans="1:5" ht="38.25">
      <c r="A87" s="36" t="s">
        <v>51</v>
      </c>
      <c r="E87" s="37" t="s">
        <v>2865</v>
      </c>
    </row>
    <row r="88" spans="1:5" ht="369.75">
      <c r="A88" t="s">
        <v>53</v>
      </c>
      <c r="E88" s="35" t="s">
        <v>704</v>
      </c>
    </row>
    <row r="89" spans="1:16" ht="12.75">
      <c r="A89" s="25" t="s">
        <v>44</v>
      </c>
      <c s="29" t="s">
        <v>129</v>
      </c>
      <c s="29" t="s">
        <v>2866</v>
      </c>
      <c s="25" t="s">
        <v>46</v>
      </c>
      <c s="30" t="s">
        <v>2867</v>
      </c>
      <c s="31" t="s">
        <v>256</v>
      </c>
      <c s="32">
        <v>0.595</v>
      </c>
      <c s="33">
        <v>0</v>
      </c>
      <c s="33">
        <f>ROUND(ROUND(H89,2)*ROUND(G89,3),2)</f>
      </c>
      <c r="O89">
        <f>(I89*21)/100</f>
      </c>
      <c t="s">
        <v>22</v>
      </c>
    </row>
    <row r="90" spans="1:5" ht="12.75">
      <c r="A90" s="34" t="s">
        <v>49</v>
      </c>
      <c r="E90" s="35" t="s">
        <v>46</v>
      </c>
    </row>
    <row r="91" spans="1:5" ht="25.5">
      <c r="A91" s="36" t="s">
        <v>51</v>
      </c>
      <c r="E91" s="37" t="s">
        <v>2868</v>
      </c>
    </row>
    <row r="92" spans="1:5" ht="38.25">
      <c r="A92" t="s">
        <v>53</v>
      </c>
      <c r="E92" s="35" t="s">
        <v>2869</v>
      </c>
    </row>
    <row r="93" spans="1:16" ht="12.75">
      <c r="A93" s="25" t="s">
        <v>44</v>
      </c>
      <c s="29" t="s">
        <v>133</v>
      </c>
      <c s="29" t="s">
        <v>711</v>
      </c>
      <c s="25" t="s">
        <v>46</v>
      </c>
      <c s="30" t="s">
        <v>712</v>
      </c>
      <c s="31" t="s">
        <v>256</v>
      </c>
      <c s="32">
        <v>35.1</v>
      </c>
      <c s="33">
        <v>0</v>
      </c>
      <c s="33">
        <f>ROUND(ROUND(H93,2)*ROUND(G93,3),2)</f>
      </c>
      <c r="O93">
        <f>(I93*21)/100</f>
      </c>
      <c t="s">
        <v>22</v>
      </c>
    </row>
    <row r="94" spans="1:5" ht="12.75">
      <c r="A94" s="34" t="s">
        <v>49</v>
      </c>
      <c r="E94" s="35" t="s">
        <v>2870</v>
      </c>
    </row>
    <row r="95" spans="1:5" ht="12.75">
      <c r="A95" s="36" t="s">
        <v>51</v>
      </c>
      <c r="E95" s="37" t="s">
        <v>2871</v>
      </c>
    </row>
    <row r="96" spans="1:5" ht="38.25">
      <c r="A96" t="s">
        <v>53</v>
      </c>
      <c r="E96" s="35" t="s">
        <v>632</v>
      </c>
    </row>
    <row r="97" spans="1:16" ht="12.75">
      <c r="A97" s="25" t="s">
        <v>44</v>
      </c>
      <c s="29" t="s">
        <v>135</v>
      </c>
      <c s="29" t="s">
        <v>1821</v>
      </c>
      <c s="25" t="s">
        <v>46</v>
      </c>
      <c s="30" t="s">
        <v>1822</v>
      </c>
      <c s="31" t="s">
        <v>256</v>
      </c>
      <c s="32">
        <v>4.32</v>
      </c>
      <c s="33">
        <v>0</v>
      </c>
      <c s="33">
        <f>ROUND(ROUND(H97,2)*ROUND(G97,3),2)</f>
      </c>
      <c r="O97">
        <f>(I97*21)/100</f>
      </c>
      <c t="s">
        <v>22</v>
      </c>
    </row>
    <row r="98" spans="1:5" ht="25.5">
      <c r="A98" s="34" t="s">
        <v>49</v>
      </c>
      <c r="E98" s="35" t="s">
        <v>2872</v>
      </c>
    </row>
    <row r="99" spans="1:5" ht="12.75">
      <c r="A99" s="36" t="s">
        <v>51</v>
      </c>
      <c r="E99" s="37" t="s">
        <v>2873</v>
      </c>
    </row>
    <row r="100" spans="1:5" ht="293.25">
      <c r="A100" t="s">
        <v>53</v>
      </c>
      <c r="E100" s="35" t="s">
        <v>1824</v>
      </c>
    </row>
    <row r="101" spans="1:16" ht="12.75">
      <c r="A101" s="25" t="s">
        <v>44</v>
      </c>
      <c s="29" t="s">
        <v>139</v>
      </c>
      <c s="29" t="s">
        <v>2874</v>
      </c>
      <c s="25" t="s">
        <v>46</v>
      </c>
      <c s="30" t="s">
        <v>2875</v>
      </c>
      <c s="31" t="s">
        <v>256</v>
      </c>
      <c s="32">
        <v>72.564</v>
      </c>
      <c s="33">
        <v>0</v>
      </c>
      <c s="33">
        <f>ROUND(ROUND(H101,2)*ROUND(G101,3),2)</f>
      </c>
      <c r="O101">
        <f>(I101*21)/100</f>
      </c>
      <c t="s">
        <v>22</v>
      </c>
    </row>
    <row r="102" spans="1:5" ht="38.25">
      <c r="A102" s="34" t="s">
        <v>49</v>
      </c>
      <c r="E102" s="35" t="s">
        <v>2876</v>
      </c>
    </row>
    <row r="103" spans="1:5" ht="12.75">
      <c r="A103" s="36" t="s">
        <v>51</v>
      </c>
      <c r="E103" s="37" t="s">
        <v>2877</v>
      </c>
    </row>
    <row r="104" spans="1:5" ht="409.5">
      <c r="A104" t="s">
        <v>53</v>
      </c>
      <c r="E104" s="35" t="s">
        <v>2878</v>
      </c>
    </row>
    <row r="105" spans="1:16" ht="12.75">
      <c r="A105" s="25" t="s">
        <v>44</v>
      </c>
      <c s="29" t="s">
        <v>143</v>
      </c>
      <c s="29" t="s">
        <v>2879</v>
      </c>
      <c s="25" t="s">
        <v>46</v>
      </c>
      <c s="30" t="s">
        <v>2880</v>
      </c>
      <c s="31" t="s">
        <v>173</v>
      </c>
      <c s="32">
        <v>1.3</v>
      </c>
      <c s="33">
        <v>0</v>
      </c>
      <c s="33">
        <f>ROUND(ROUND(H105,2)*ROUND(G105,3),2)</f>
      </c>
      <c r="O105">
        <f>(I105*21)/100</f>
      </c>
      <c t="s">
        <v>22</v>
      </c>
    </row>
    <row r="106" spans="1:5" ht="25.5">
      <c r="A106" s="34" t="s">
        <v>49</v>
      </c>
      <c r="E106" s="35" t="s">
        <v>2881</v>
      </c>
    </row>
    <row r="107" spans="1:5" ht="12.75">
      <c r="A107" s="36" t="s">
        <v>51</v>
      </c>
      <c r="E107" s="37" t="s">
        <v>2882</v>
      </c>
    </row>
    <row r="108" spans="1:5" ht="89.25">
      <c r="A108" t="s">
        <v>53</v>
      </c>
      <c r="E108" s="35" t="s">
        <v>2883</v>
      </c>
    </row>
    <row r="109" spans="1:18" ht="12.75" customHeight="1">
      <c r="A109" s="6" t="s">
        <v>42</v>
      </c>
      <c s="6"/>
      <c s="40" t="s">
        <v>34</v>
      </c>
      <c s="6"/>
      <c s="27" t="s">
        <v>378</v>
      </c>
      <c s="6"/>
      <c s="6"/>
      <c s="6"/>
      <c s="41">
        <f>0+Q109</f>
      </c>
      <c r="O109">
        <f>0+R109</f>
      </c>
      <c r="Q109">
        <f>0+I110</f>
      </c>
      <c>
        <f>0+O110</f>
      </c>
    </row>
    <row r="110" spans="1:16" ht="12.75">
      <c r="A110" s="25" t="s">
        <v>44</v>
      </c>
      <c s="29" t="s">
        <v>147</v>
      </c>
      <c s="29" t="s">
        <v>730</v>
      </c>
      <c s="25" t="s">
        <v>46</v>
      </c>
      <c s="30" t="s">
        <v>731</v>
      </c>
      <c s="31" t="s">
        <v>173</v>
      </c>
      <c s="32">
        <v>4</v>
      </c>
      <c s="33">
        <v>0</v>
      </c>
      <c s="33">
        <f>ROUND(ROUND(H110,2)*ROUND(G110,3),2)</f>
      </c>
      <c r="O110">
        <f>(I110*21)/100</f>
      </c>
      <c t="s">
        <v>22</v>
      </c>
    </row>
    <row r="111" spans="1:5" ht="38.25">
      <c r="A111" s="34" t="s">
        <v>49</v>
      </c>
      <c r="E111" s="35" t="s">
        <v>2884</v>
      </c>
    </row>
    <row r="112" spans="1:5" ht="12.75">
      <c r="A112" s="36" t="s">
        <v>51</v>
      </c>
      <c r="E112" s="37" t="s">
        <v>2885</v>
      </c>
    </row>
    <row r="113" spans="1:5" ht="51">
      <c r="A113" t="s">
        <v>53</v>
      </c>
      <c r="E113" s="35" t="s">
        <v>382</v>
      </c>
    </row>
    <row r="114" spans="1:18" ht="12.75" customHeight="1">
      <c r="A114" s="6" t="s">
        <v>42</v>
      </c>
      <c s="6"/>
      <c s="40" t="s">
        <v>73</v>
      </c>
      <c s="6"/>
      <c s="27" t="s">
        <v>792</v>
      </c>
      <c s="6"/>
      <c s="6"/>
      <c s="6"/>
      <c s="41">
        <f>0+Q114</f>
      </c>
      <c r="O114">
        <f>0+R114</f>
      </c>
      <c r="Q114">
        <f>0+I115+I119+I123+I127+I131</f>
      </c>
      <c>
        <f>0+O115+O119+O123+O127+O131</f>
      </c>
    </row>
    <row r="115" spans="1:16" ht="25.5">
      <c r="A115" s="25" t="s">
        <v>44</v>
      </c>
      <c s="29" t="s">
        <v>151</v>
      </c>
      <c s="29" t="s">
        <v>2886</v>
      </c>
      <c s="25" t="s">
        <v>46</v>
      </c>
      <c s="30" t="s">
        <v>2887</v>
      </c>
      <c s="31" t="s">
        <v>173</v>
      </c>
      <c s="32">
        <v>128.888</v>
      </c>
      <c s="33">
        <v>0</v>
      </c>
      <c s="33">
        <f>ROUND(ROUND(H115,2)*ROUND(G115,3),2)</f>
      </c>
      <c r="O115">
        <f>(I115*21)/100</f>
      </c>
      <c t="s">
        <v>22</v>
      </c>
    </row>
    <row r="116" spans="1:5" ht="12.75">
      <c r="A116" s="34" t="s">
        <v>49</v>
      </c>
      <c r="E116" s="35" t="s">
        <v>2888</v>
      </c>
    </row>
    <row r="117" spans="1:5" ht="51">
      <c r="A117" s="36" t="s">
        <v>51</v>
      </c>
      <c r="E117" s="37" t="s">
        <v>2889</v>
      </c>
    </row>
    <row r="118" spans="1:5" ht="191.25">
      <c r="A118" t="s">
        <v>53</v>
      </c>
      <c r="E118" s="35" t="s">
        <v>2890</v>
      </c>
    </row>
    <row r="119" spans="1:16" ht="12.75">
      <c r="A119" s="25" t="s">
        <v>44</v>
      </c>
      <c s="29" t="s">
        <v>155</v>
      </c>
      <c s="29" t="s">
        <v>1868</v>
      </c>
      <c s="25" t="s">
        <v>46</v>
      </c>
      <c s="30" t="s">
        <v>1869</v>
      </c>
      <c s="31" t="s">
        <v>173</v>
      </c>
      <c s="32">
        <v>128.888</v>
      </c>
      <c s="33">
        <v>0</v>
      </c>
      <c s="33">
        <f>ROUND(ROUND(H119,2)*ROUND(G119,3),2)</f>
      </c>
      <c r="O119">
        <f>(I119*21)/100</f>
      </c>
      <c t="s">
        <v>22</v>
      </c>
    </row>
    <row r="120" spans="1:5" ht="25.5">
      <c r="A120" s="34" t="s">
        <v>49</v>
      </c>
      <c r="E120" s="35" t="s">
        <v>2891</v>
      </c>
    </row>
    <row r="121" spans="1:5" ht="51">
      <c r="A121" s="36" t="s">
        <v>51</v>
      </c>
      <c r="E121" s="37" t="s">
        <v>2889</v>
      </c>
    </row>
    <row r="122" spans="1:5" ht="38.25">
      <c r="A122" t="s">
        <v>53</v>
      </c>
      <c r="E122" s="35" t="s">
        <v>1867</v>
      </c>
    </row>
    <row r="123" spans="1:16" ht="12.75">
      <c r="A123" s="25" t="s">
        <v>44</v>
      </c>
      <c s="29" t="s">
        <v>161</v>
      </c>
      <c s="29" t="s">
        <v>799</v>
      </c>
      <c s="25" t="s">
        <v>2892</v>
      </c>
      <c s="30" t="s">
        <v>2893</v>
      </c>
      <c s="31" t="s">
        <v>173</v>
      </c>
      <c s="32">
        <v>6.8</v>
      </c>
      <c s="33">
        <v>0</v>
      </c>
      <c s="33">
        <f>ROUND(ROUND(H123,2)*ROUND(G123,3),2)</f>
      </c>
      <c r="O123">
        <f>(I123*21)/100</f>
      </c>
      <c t="s">
        <v>22</v>
      </c>
    </row>
    <row r="124" spans="1:5" ht="25.5">
      <c r="A124" s="34" t="s">
        <v>49</v>
      </c>
      <c r="E124" s="35" t="s">
        <v>2894</v>
      </c>
    </row>
    <row r="125" spans="1:5" ht="12.75">
      <c r="A125" s="36" t="s">
        <v>51</v>
      </c>
      <c r="E125" s="37" t="s">
        <v>2895</v>
      </c>
    </row>
    <row r="126" spans="1:5" ht="89.25">
      <c r="A126" t="s">
        <v>53</v>
      </c>
      <c r="E126" s="35" t="s">
        <v>803</v>
      </c>
    </row>
    <row r="127" spans="1:16" ht="12.75">
      <c r="A127" s="25" t="s">
        <v>44</v>
      </c>
      <c s="29" t="s">
        <v>168</v>
      </c>
      <c s="29" t="s">
        <v>2896</v>
      </c>
      <c s="25" t="s">
        <v>46</v>
      </c>
      <c s="30" t="s">
        <v>2897</v>
      </c>
      <c s="31" t="s">
        <v>300</v>
      </c>
      <c s="32">
        <v>4.3</v>
      </c>
      <c s="33">
        <v>0</v>
      </c>
      <c s="33">
        <f>ROUND(ROUND(H127,2)*ROUND(G127,3),2)</f>
      </c>
      <c r="O127">
        <f>(I127*21)/100</f>
      </c>
      <c t="s">
        <v>22</v>
      </c>
    </row>
    <row r="128" spans="1:5" ht="51">
      <c r="A128" s="34" t="s">
        <v>49</v>
      </c>
      <c r="E128" s="35" t="s">
        <v>2898</v>
      </c>
    </row>
    <row r="129" spans="1:5" ht="51">
      <c r="A129" s="36" t="s">
        <v>51</v>
      </c>
      <c r="E129" s="37" t="s">
        <v>2899</v>
      </c>
    </row>
    <row r="130" spans="1:5" ht="51">
      <c r="A130" t="s">
        <v>53</v>
      </c>
      <c r="E130" s="35" t="s">
        <v>2900</v>
      </c>
    </row>
    <row r="131" spans="1:16" ht="12.75">
      <c r="A131" s="25" t="s">
        <v>44</v>
      </c>
      <c s="29" t="s">
        <v>170</v>
      </c>
      <c s="29" t="s">
        <v>1876</v>
      </c>
      <c s="25" t="s">
        <v>46</v>
      </c>
      <c s="30" t="s">
        <v>1877</v>
      </c>
      <c s="31" t="s">
        <v>173</v>
      </c>
      <c s="32">
        <v>257.775</v>
      </c>
      <c s="33">
        <v>0</v>
      </c>
      <c s="33">
        <f>ROUND(ROUND(H131,2)*ROUND(G131,3),2)</f>
      </c>
      <c r="O131">
        <f>(I131*21)/100</f>
      </c>
      <c t="s">
        <v>22</v>
      </c>
    </row>
    <row r="132" spans="1:5" ht="25.5">
      <c r="A132" s="34" t="s">
        <v>49</v>
      </c>
      <c r="E132" s="35" t="s">
        <v>2901</v>
      </c>
    </row>
    <row r="133" spans="1:5" ht="51">
      <c r="A133" s="36" t="s">
        <v>51</v>
      </c>
      <c r="E133" s="37" t="s">
        <v>2902</v>
      </c>
    </row>
    <row r="134" spans="1:5" ht="51">
      <c r="A134" t="s">
        <v>53</v>
      </c>
      <c r="E134" s="35" t="s">
        <v>1879</v>
      </c>
    </row>
    <row r="135" spans="1:18" ht="12.75" customHeight="1">
      <c r="A135" s="6" t="s">
        <v>42</v>
      </c>
      <c s="6"/>
      <c s="40" t="s">
        <v>39</v>
      </c>
      <c s="6"/>
      <c s="27" t="s">
        <v>488</v>
      </c>
      <c s="6"/>
      <c s="6"/>
      <c s="6"/>
      <c s="41">
        <f>0+Q135</f>
      </c>
      <c r="O135">
        <f>0+R135</f>
      </c>
      <c r="Q135">
        <f>0+I136+I140+I144</f>
      </c>
      <c>
        <f>0+O136+O140+O144</f>
      </c>
    </row>
    <row r="136" spans="1:16" ht="12.75">
      <c r="A136" s="25" t="s">
        <v>44</v>
      </c>
      <c s="29" t="s">
        <v>176</v>
      </c>
      <c s="29" t="s">
        <v>2027</v>
      </c>
      <c s="25" t="s">
        <v>2892</v>
      </c>
      <c s="30" t="s">
        <v>2028</v>
      </c>
      <c s="31" t="s">
        <v>415</v>
      </c>
      <c s="32">
        <v>18</v>
      </c>
      <c s="33">
        <v>0</v>
      </c>
      <c s="33">
        <f>ROUND(ROUND(H136,2)*ROUND(G136,3),2)</f>
      </c>
      <c r="O136">
        <f>(I136*21)/100</f>
      </c>
      <c t="s">
        <v>22</v>
      </c>
    </row>
    <row r="137" spans="1:5" ht="25.5">
      <c r="A137" s="34" t="s">
        <v>49</v>
      </c>
      <c r="E137" s="35" t="s">
        <v>2903</v>
      </c>
    </row>
    <row r="138" spans="1:5" ht="12.75">
      <c r="A138" s="36" t="s">
        <v>51</v>
      </c>
      <c r="E138" s="37" t="s">
        <v>2580</v>
      </c>
    </row>
    <row r="139" spans="1:5" ht="63.75">
      <c r="A139" t="s">
        <v>53</v>
      </c>
      <c r="E139" s="35" t="s">
        <v>1906</v>
      </c>
    </row>
    <row r="140" spans="1:16" ht="12.75">
      <c r="A140" s="25" t="s">
        <v>44</v>
      </c>
      <c s="29" t="s">
        <v>180</v>
      </c>
      <c s="29" t="s">
        <v>2904</v>
      </c>
      <c s="25" t="s">
        <v>46</v>
      </c>
      <c s="30" t="s">
        <v>2905</v>
      </c>
      <c s="31" t="s">
        <v>221</v>
      </c>
      <c s="32">
        <v>12.6</v>
      </c>
      <c s="33">
        <v>0</v>
      </c>
      <c s="33">
        <f>ROUND(ROUND(H140,2)*ROUND(G140,3),2)</f>
      </c>
      <c r="O140">
        <f>(I140*21)/100</f>
      </c>
      <c t="s">
        <v>22</v>
      </c>
    </row>
    <row r="141" spans="1:5" ht="25.5">
      <c r="A141" s="34" t="s">
        <v>49</v>
      </c>
      <c r="E141" s="35" t="s">
        <v>2906</v>
      </c>
    </row>
    <row r="142" spans="1:5" ht="12.75">
      <c r="A142" s="36" t="s">
        <v>51</v>
      </c>
      <c r="E142" s="37" t="s">
        <v>2907</v>
      </c>
    </row>
    <row r="143" spans="1:5" ht="127.5">
      <c r="A143" t="s">
        <v>53</v>
      </c>
      <c r="E143" s="35" t="s">
        <v>2908</v>
      </c>
    </row>
    <row r="144" spans="1:16" ht="25.5">
      <c r="A144" s="25" t="s">
        <v>44</v>
      </c>
      <c s="29" t="s">
        <v>186</v>
      </c>
      <c s="29" t="s">
        <v>2909</v>
      </c>
      <c s="25" t="s">
        <v>46</v>
      </c>
      <c s="30" t="s">
        <v>2910</v>
      </c>
      <c s="31" t="s">
        <v>221</v>
      </c>
      <c s="32">
        <v>63</v>
      </c>
      <c s="33">
        <v>0</v>
      </c>
      <c s="33">
        <f>ROUND(ROUND(H144,2)*ROUND(G144,3),2)</f>
      </c>
      <c r="O144">
        <f>(I144*21)/100</f>
      </c>
      <c t="s">
        <v>22</v>
      </c>
    </row>
    <row r="145" spans="1:5" ht="12.75">
      <c r="A145" s="34" t="s">
        <v>49</v>
      </c>
      <c r="E145" s="35" t="s">
        <v>2911</v>
      </c>
    </row>
    <row r="146" spans="1:5" ht="12.75">
      <c r="A146" s="36" t="s">
        <v>51</v>
      </c>
      <c r="E146" s="37" t="s">
        <v>2912</v>
      </c>
    </row>
    <row r="147" spans="1:5" ht="63.75">
      <c r="A147" t="s">
        <v>53</v>
      </c>
      <c r="E147" s="35" t="s">
        <v>2913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f>
      </c>
      <c t="s">
        <v>21</v>
      </c>
    </row>
    <row r="3" spans="1:16" ht="15" customHeight="1">
      <c r="A3" t="s">
        <v>11</v>
      </c>
      <c s="12" t="s">
        <v>13</v>
      </c>
      <c s="13" t="s">
        <v>14</v>
      </c>
      <c s="1"/>
      <c s="14" t="s">
        <v>15</v>
      </c>
      <c s="1"/>
      <c s="9"/>
      <c s="8" t="s">
        <v>2914</v>
      </c>
      <c s="38">
        <f>0+I8</f>
      </c>
      <c r="O3" t="s">
        <v>18</v>
      </c>
      <c t="s">
        <v>22</v>
      </c>
    </row>
    <row r="4" spans="1:16" ht="15" customHeight="1">
      <c r="A4" t="s">
        <v>16</v>
      </c>
      <c s="16" t="s">
        <v>17</v>
      </c>
      <c s="17" t="s">
        <v>2914</v>
      </c>
      <c s="6"/>
      <c s="18" t="s">
        <v>2915</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28</v>
      </c>
      <c s="19"/>
      <c s="27" t="s">
        <v>198</v>
      </c>
      <c s="19"/>
      <c s="19"/>
      <c s="19"/>
      <c s="28">
        <f>0+Q8</f>
      </c>
      <c r="O8">
        <f>0+R8</f>
      </c>
      <c r="Q8">
        <f>0+I9+I13+I17+I21+I25+I29+I33+I37+I41+I45+I49+I53+I57+I61+I65</f>
      </c>
      <c>
        <f>0+O9+O13+O17+O21+O25+O29+O33+O37+O41+O45+O49+O53+O57+O61+O65</f>
      </c>
    </row>
    <row r="9" spans="1:16" ht="12.75">
      <c r="A9" s="25" t="s">
        <v>44</v>
      </c>
      <c s="29" t="s">
        <v>28</v>
      </c>
      <c s="29" t="s">
        <v>2916</v>
      </c>
      <c s="25" t="s">
        <v>46</v>
      </c>
      <c s="30" t="s">
        <v>2917</v>
      </c>
      <c s="31" t="s">
        <v>173</v>
      </c>
      <c s="32">
        <v>12481.5</v>
      </c>
      <c s="33">
        <v>0</v>
      </c>
      <c s="33">
        <f>ROUND(ROUND(H9,2)*ROUND(G9,3),2)</f>
      </c>
      <c r="O9">
        <f>(I9*21)/100</f>
      </c>
      <c t="s">
        <v>22</v>
      </c>
    </row>
    <row r="10" spans="1:5" ht="51">
      <c r="A10" s="34" t="s">
        <v>49</v>
      </c>
      <c r="E10" s="35" t="s">
        <v>2918</v>
      </c>
    </row>
    <row r="11" spans="1:5" ht="51">
      <c r="A11" s="36" t="s">
        <v>51</v>
      </c>
      <c r="E11" s="37" t="s">
        <v>2919</v>
      </c>
    </row>
    <row r="12" spans="1:5" ht="25.5">
      <c r="A12" t="s">
        <v>53</v>
      </c>
      <c r="E12" s="35" t="s">
        <v>2920</v>
      </c>
    </row>
    <row r="13" spans="1:16" ht="12.75">
      <c r="A13" s="25" t="s">
        <v>44</v>
      </c>
      <c s="29" t="s">
        <v>22</v>
      </c>
      <c s="29" t="s">
        <v>2921</v>
      </c>
      <c s="25" t="s">
        <v>46</v>
      </c>
      <c s="30" t="s">
        <v>2922</v>
      </c>
      <c s="31" t="s">
        <v>173</v>
      </c>
      <c s="32">
        <v>112333.5</v>
      </c>
      <c s="33">
        <v>0</v>
      </c>
      <c s="33">
        <f>ROUND(ROUND(H13,2)*ROUND(G13,3),2)</f>
      </c>
      <c r="O13">
        <f>(I13*21)/100</f>
      </c>
      <c t="s">
        <v>22</v>
      </c>
    </row>
    <row r="14" spans="1:5" ht="25.5">
      <c r="A14" s="34" t="s">
        <v>49</v>
      </c>
      <c r="E14" s="35" t="s">
        <v>2923</v>
      </c>
    </row>
    <row r="15" spans="1:5" ht="51">
      <c r="A15" s="36" t="s">
        <v>51</v>
      </c>
      <c r="E15" s="37" t="s">
        <v>2924</v>
      </c>
    </row>
    <row r="16" spans="1:5" ht="25.5">
      <c r="A16" t="s">
        <v>53</v>
      </c>
      <c r="E16" s="35" t="s">
        <v>2925</v>
      </c>
    </row>
    <row r="17" spans="1:16" ht="12.75">
      <c r="A17" s="25" t="s">
        <v>44</v>
      </c>
      <c s="29" t="s">
        <v>21</v>
      </c>
      <c s="29" t="s">
        <v>2926</v>
      </c>
      <c s="25" t="s">
        <v>46</v>
      </c>
      <c s="30" t="s">
        <v>2927</v>
      </c>
      <c s="31" t="s">
        <v>173</v>
      </c>
      <c s="32">
        <v>249630</v>
      </c>
      <c s="33">
        <v>0</v>
      </c>
      <c s="33">
        <f>ROUND(ROUND(H17,2)*ROUND(G17,3),2)</f>
      </c>
      <c r="O17">
        <f>(I17*21)/100</f>
      </c>
      <c t="s">
        <v>22</v>
      </c>
    </row>
    <row r="18" spans="1:5" ht="63.75">
      <c r="A18" s="34" t="s">
        <v>49</v>
      </c>
      <c r="E18" s="35" t="s">
        <v>2928</v>
      </c>
    </row>
    <row r="19" spans="1:5" ht="63.75">
      <c r="A19" s="36" t="s">
        <v>51</v>
      </c>
      <c r="E19" s="37" t="s">
        <v>2929</v>
      </c>
    </row>
    <row r="20" spans="1:5" ht="38.25">
      <c r="A20" t="s">
        <v>53</v>
      </c>
      <c r="E20" s="35" t="s">
        <v>2930</v>
      </c>
    </row>
    <row r="21" spans="1:16" ht="12.75">
      <c r="A21" s="25" t="s">
        <v>44</v>
      </c>
      <c s="29" t="s">
        <v>32</v>
      </c>
      <c s="29" t="s">
        <v>2931</v>
      </c>
      <c s="25" t="s">
        <v>83</v>
      </c>
      <c s="30" t="s">
        <v>2932</v>
      </c>
      <c s="31" t="s">
        <v>173</v>
      </c>
      <c s="32">
        <v>4573.35</v>
      </c>
      <c s="33">
        <v>0</v>
      </c>
      <c s="33">
        <f>ROUND(ROUND(H21,2)*ROUND(G21,3),2)</f>
      </c>
      <c r="O21">
        <f>(I21*21)/100</f>
      </c>
      <c t="s">
        <v>22</v>
      </c>
    </row>
    <row r="22" spans="1:5" ht="63.75">
      <c r="A22" s="34" t="s">
        <v>49</v>
      </c>
      <c r="E22" s="35" t="s">
        <v>2933</v>
      </c>
    </row>
    <row r="23" spans="1:5" ht="12.75">
      <c r="A23" s="36" t="s">
        <v>51</v>
      </c>
      <c r="E23" s="37" t="s">
        <v>2934</v>
      </c>
    </row>
    <row r="24" spans="1:5" ht="25.5">
      <c r="A24" t="s">
        <v>53</v>
      </c>
      <c r="E24" s="35" t="s">
        <v>2935</v>
      </c>
    </row>
    <row r="25" spans="1:16" ht="12.75">
      <c r="A25" s="25" t="s">
        <v>44</v>
      </c>
      <c s="29" t="s">
        <v>34</v>
      </c>
      <c s="29" t="s">
        <v>2931</v>
      </c>
      <c s="25" t="s">
        <v>86</v>
      </c>
      <c s="30" t="s">
        <v>2932</v>
      </c>
      <c s="31" t="s">
        <v>173</v>
      </c>
      <c s="32">
        <v>516.9</v>
      </c>
      <c s="33">
        <v>0</v>
      </c>
      <c s="33">
        <f>ROUND(ROUND(H25,2)*ROUND(G25,3),2)</f>
      </c>
      <c r="O25">
        <f>(I25*21)/100</f>
      </c>
      <c t="s">
        <v>22</v>
      </c>
    </row>
    <row r="26" spans="1:5" ht="51">
      <c r="A26" s="34" t="s">
        <v>49</v>
      </c>
      <c r="E26" s="35" t="s">
        <v>2936</v>
      </c>
    </row>
    <row r="27" spans="1:5" ht="12.75">
      <c r="A27" s="36" t="s">
        <v>51</v>
      </c>
      <c r="E27" s="37" t="s">
        <v>2937</v>
      </c>
    </row>
    <row r="28" spans="1:5" ht="25.5">
      <c r="A28" t="s">
        <v>53</v>
      </c>
      <c r="E28" s="35" t="s">
        <v>2935</v>
      </c>
    </row>
    <row r="29" spans="1:16" ht="12.75">
      <c r="A29" s="25" t="s">
        <v>44</v>
      </c>
      <c s="29" t="s">
        <v>36</v>
      </c>
      <c s="29" t="s">
        <v>2938</v>
      </c>
      <c s="25" t="s">
        <v>46</v>
      </c>
      <c s="30" t="s">
        <v>2939</v>
      </c>
      <c s="31" t="s">
        <v>173</v>
      </c>
      <c s="32">
        <v>187222.5</v>
      </c>
      <c s="33">
        <v>0</v>
      </c>
      <c s="33">
        <f>ROUND(ROUND(H29,2)*ROUND(G29,3),2)</f>
      </c>
      <c r="O29">
        <f>(I29*21)/100</f>
      </c>
      <c t="s">
        <v>22</v>
      </c>
    </row>
    <row r="30" spans="1:5" ht="38.25">
      <c r="A30" s="34" t="s">
        <v>49</v>
      </c>
      <c r="E30" s="35" t="s">
        <v>2940</v>
      </c>
    </row>
    <row r="31" spans="1:5" ht="12.75">
      <c r="A31" s="36" t="s">
        <v>51</v>
      </c>
      <c r="E31" s="37" t="s">
        <v>2941</v>
      </c>
    </row>
    <row r="32" spans="1:5" ht="25.5">
      <c r="A32" t="s">
        <v>53</v>
      </c>
      <c r="E32" s="35" t="s">
        <v>2942</v>
      </c>
    </row>
    <row r="33" spans="1:16" ht="12.75">
      <c r="A33" s="25" t="s">
        <v>44</v>
      </c>
      <c s="29" t="s">
        <v>73</v>
      </c>
      <c s="29" t="s">
        <v>2943</v>
      </c>
      <c s="25" t="s">
        <v>46</v>
      </c>
      <c s="30" t="s">
        <v>2944</v>
      </c>
      <c s="31" t="s">
        <v>173</v>
      </c>
      <c s="32">
        <v>5090.25</v>
      </c>
      <c s="33">
        <v>0</v>
      </c>
      <c s="33">
        <f>ROUND(ROUND(H33,2)*ROUND(G33,3),2)</f>
      </c>
      <c r="O33">
        <f>(I33*21)/100</f>
      </c>
      <c t="s">
        <v>22</v>
      </c>
    </row>
    <row r="34" spans="1:5" ht="63.75">
      <c r="A34" s="34" t="s">
        <v>49</v>
      </c>
      <c r="E34" s="35" t="s">
        <v>2945</v>
      </c>
    </row>
    <row r="35" spans="1:5" ht="12.75">
      <c r="A35" s="36" t="s">
        <v>51</v>
      </c>
      <c r="E35" s="37" t="s">
        <v>2946</v>
      </c>
    </row>
    <row r="36" spans="1:5" ht="38.25">
      <c r="A36" t="s">
        <v>53</v>
      </c>
      <c r="E36" s="35" t="s">
        <v>2947</v>
      </c>
    </row>
    <row r="37" spans="1:16" ht="12.75">
      <c r="A37" s="25" t="s">
        <v>44</v>
      </c>
      <c s="29" t="s">
        <v>77</v>
      </c>
      <c s="29" t="s">
        <v>2948</v>
      </c>
      <c s="25" t="s">
        <v>46</v>
      </c>
      <c s="30" t="s">
        <v>2949</v>
      </c>
      <c s="31" t="s">
        <v>173</v>
      </c>
      <c s="32">
        <v>9988</v>
      </c>
      <c s="33">
        <v>0</v>
      </c>
      <c s="33">
        <f>ROUND(ROUND(H37,2)*ROUND(G37,3),2)</f>
      </c>
      <c r="O37">
        <f>(I37*21)/100</f>
      </c>
      <c t="s">
        <v>22</v>
      </c>
    </row>
    <row r="38" spans="1:5" ht="102">
      <c r="A38" s="34" t="s">
        <v>49</v>
      </c>
      <c r="E38" s="35" t="s">
        <v>2950</v>
      </c>
    </row>
    <row r="39" spans="1:5" ht="12.75">
      <c r="A39" s="36" t="s">
        <v>51</v>
      </c>
      <c r="E39" s="37" t="s">
        <v>2951</v>
      </c>
    </row>
    <row r="40" spans="1:5" ht="38.25">
      <c r="A40" t="s">
        <v>53</v>
      </c>
      <c r="E40" s="35" t="s">
        <v>2952</v>
      </c>
    </row>
    <row r="41" spans="1:16" ht="12.75">
      <c r="A41" s="25" t="s">
        <v>44</v>
      </c>
      <c s="29" t="s">
        <v>39</v>
      </c>
      <c s="29" t="s">
        <v>2953</v>
      </c>
      <c s="25" t="s">
        <v>83</v>
      </c>
      <c s="30" t="s">
        <v>2954</v>
      </c>
      <c s="31" t="s">
        <v>221</v>
      </c>
      <c s="32">
        <v>350</v>
      </c>
      <c s="33">
        <v>0</v>
      </c>
      <c s="33">
        <f>ROUND(ROUND(H41,2)*ROUND(G41,3),2)</f>
      </c>
      <c r="O41">
        <f>(I41*21)/100</f>
      </c>
      <c t="s">
        <v>22</v>
      </c>
    </row>
    <row r="42" spans="1:5" ht="114.75">
      <c r="A42" s="34" t="s">
        <v>49</v>
      </c>
      <c r="E42" s="35" t="s">
        <v>2955</v>
      </c>
    </row>
    <row r="43" spans="1:5" ht="25.5">
      <c r="A43" s="36" t="s">
        <v>51</v>
      </c>
      <c r="E43" s="37" t="s">
        <v>2956</v>
      </c>
    </row>
    <row r="44" spans="1:5" ht="38.25">
      <c r="A44" t="s">
        <v>53</v>
      </c>
      <c r="E44" s="35" t="s">
        <v>2957</v>
      </c>
    </row>
    <row r="45" spans="1:16" ht="12.75">
      <c r="A45" s="25" t="s">
        <v>44</v>
      </c>
      <c s="29" t="s">
        <v>41</v>
      </c>
      <c s="29" t="s">
        <v>2958</v>
      </c>
      <c s="25" t="s">
        <v>46</v>
      </c>
      <c s="30" t="s">
        <v>2959</v>
      </c>
      <c s="31" t="s">
        <v>221</v>
      </c>
      <c s="32">
        <v>7660</v>
      </c>
      <c s="33">
        <v>0</v>
      </c>
      <c s="33">
        <f>ROUND(ROUND(H45,2)*ROUND(G45,3),2)</f>
      </c>
      <c r="O45">
        <f>(I45*21)/100</f>
      </c>
      <c t="s">
        <v>22</v>
      </c>
    </row>
    <row r="46" spans="1:5" ht="51">
      <c r="A46" s="34" t="s">
        <v>49</v>
      </c>
      <c r="E46" s="35" t="s">
        <v>2960</v>
      </c>
    </row>
    <row r="47" spans="1:5" ht="12.75">
      <c r="A47" s="36" t="s">
        <v>51</v>
      </c>
      <c r="E47" s="37" t="s">
        <v>2961</v>
      </c>
    </row>
    <row r="48" spans="1:5" ht="76.5">
      <c r="A48" t="s">
        <v>53</v>
      </c>
      <c r="E48" s="35" t="s">
        <v>2962</v>
      </c>
    </row>
    <row r="49" spans="1:16" ht="25.5">
      <c r="A49" s="25" t="s">
        <v>44</v>
      </c>
      <c s="29" t="s">
        <v>88</v>
      </c>
      <c s="29" t="s">
        <v>2958</v>
      </c>
      <c s="25" t="s">
        <v>70</v>
      </c>
      <c s="30" t="s">
        <v>2963</v>
      </c>
      <c s="31" t="s">
        <v>221</v>
      </c>
      <c s="32">
        <v>780</v>
      </c>
      <c s="33">
        <v>0</v>
      </c>
      <c s="33">
        <f>ROUND(ROUND(H49,2)*ROUND(G49,3),2)</f>
      </c>
      <c r="O49">
        <f>(I49*21)/100</f>
      </c>
      <c t="s">
        <v>22</v>
      </c>
    </row>
    <row r="50" spans="1:5" ht="89.25">
      <c r="A50" s="34" t="s">
        <v>49</v>
      </c>
      <c r="E50" s="35" t="s">
        <v>2964</v>
      </c>
    </row>
    <row r="51" spans="1:5" ht="12.75">
      <c r="A51" s="36" t="s">
        <v>51</v>
      </c>
      <c r="E51" s="37" t="s">
        <v>2965</v>
      </c>
    </row>
    <row r="52" spans="1:5" ht="76.5">
      <c r="A52" t="s">
        <v>53</v>
      </c>
      <c r="E52" s="35" t="s">
        <v>2962</v>
      </c>
    </row>
    <row r="53" spans="1:16" ht="25.5">
      <c r="A53" s="25" t="s">
        <v>44</v>
      </c>
      <c s="29" t="s">
        <v>92</v>
      </c>
      <c s="29" t="s">
        <v>2966</v>
      </c>
      <c s="25" t="s">
        <v>46</v>
      </c>
      <c s="30" t="s">
        <v>2967</v>
      </c>
      <c s="31" t="s">
        <v>221</v>
      </c>
      <c s="32">
        <v>166</v>
      </c>
      <c s="33">
        <v>0</v>
      </c>
      <c s="33">
        <f>ROUND(ROUND(H53,2)*ROUND(G53,3),2)</f>
      </c>
      <c r="O53">
        <f>(I53*21)/100</f>
      </c>
      <c t="s">
        <v>22</v>
      </c>
    </row>
    <row r="54" spans="1:5" ht="51">
      <c r="A54" s="34" t="s">
        <v>49</v>
      </c>
      <c r="E54" s="35" t="s">
        <v>2968</v>
      </c>
    </row>
    <row r="55" spans="1:5" ht="12.75">
      <c r="A55" s="36" t="s">
        <v>51</v>
      </c>
      <c r="E55" s="37" t="s">
        <v>2969</v>
      </c>
    </row>
    <row r="56" spans="1:5" ht="102">
      <c r="A56" t="s">
        <v>53</v>
      </c>
      <c r="E56" s="35" t="s">
        <v>2970</v>
      </c>
    </row>
    <row r="57" spans="1:16" ht="12.75">
      <c r="A57" s="25" t="s">
        <v>44</v>
      </c>
      <c s="29" t="s">
        <v>97</v>
      </c>
      <c s="29" t="s">
        <v>2971</v>
      </c>
      <c s="25" t="s">
        <v>46</v>
      </c>
      <c s="30" t="s">
        <v>2972</v>
      </c>
      <c s="31" t="s">
        <v>221</v>
      </c>
      <c s="32">
        <v>150</v>
      </c>
      <c s="33">
        <v>0</v>
      </c>
      <c s="33">
        <f>ROUND(ROUND(H57,2)*ROUND(G57,3),2)</f>
      </c>
      <c r="O57">
        <f>(I57*21)/100</f>
      </c>
      <c t="s">
        <v>22</v>
      </c>
    </row>
    <row r="58" spans="1:5" ht="51">
      <c r="A58" s="34" t="s">
        <v>49</v>
      </c>
      <c r="E58" s="35" t="s">
        <v>2960</v>
      </c>
    </row>
    <row r="59" spans="1:5" ht="12.75">
      <c r="A59" s="36" t="s">
        <v>51</v>
      </c>
      <c r="E59" s="37" t="s">
        <v>2973</v>
      </c>
    </row>
    <row r="60" spans="1:5" ht="89.25">
      <c r="A60" t="s">
        <v>53</v>
      </c>
      <c r="E60" s="35" t="s">
        <v>2974</v>
      </c>
    </row>
    <row r="61" spans="1:16" ht="12.75">
      <c r="A61" s="25" t="s">
        <v>44</v>
      </c>
      <c s="29" t="s">
        <v>102</v>
      </c>
      <c s="29" t="s">
        <v>2975</v>
      </c>
      <c s="25" t="s">
        <v>46</v>
      </c>
      <c s="30" t="s">
        <v>2976</v>
      </c>
      <c s="31" t="s">
        <v>221</v>
      </c>
      <c s="32">
        <v>9</v>
      </c>
      <c s="33">
        <v>0</v>
      </c>
      <c s="33">
        <f>ROUND(ROUND(H61,2)*ROUND(G61,3),2)</f>
      </c>
      <c r="O61">
        <f>(I61*21)/100</f>
      </c>
      <c t="s">
        <v>22</v>
      </c>
    </row>
    <row r="62" spans="1:5" ht="51">
      <c r="A62" s="34" t="s">
        <v>49</v>
      </c>
      <c r="E62" s="35" t="s">
        <v>2977</v>
      </c>
    </row>
    <row r="63" spans="1:5" ht="12.75">
      <c r="A63" s="36" t="s">
        <v>51</v>
      </c>
      <c r="E63" s="37" t="s">
        <v>827</v>
      </c>
    </row>
    <row r="64" spans="1:5" ht="89.25">
      <c r="A64" t="s">
        <v>53</v>
      </c>
      <c r="E64" s="35" t="s">
        <v>2978</v>
      </c>
    </row>
    <row r="65" spans="1:16" ht="12.75">
      <c r="A65" s="25" t="s">
        <v>44</v>
      </c>
      <c s="29" t="s">
        <v>107</v>
      </c>
      <c s="29" t="s">
        <v>2979</v>
      </c>
      <c s="25" t="s">
        <v>46</v>
      </c>
      <c s="30" t="s">
        <v>2980</v>
      </c>
      <c s="31" t="s">
        <v>256</v>
      </c>
      <c s="32">
        <v>143.4</v>
      </c>
      <c s="33">
        <v>0</v>
      </c>
      <c s="33">
        <f>ROUND(ROUND(H65,2)*ROUND(G65,3),2)</f>
      </c>
      <c r="O65">
        <f>(I65*21)/100</f>
      </c>
      <c t="s">
        <v>22</v>
      </c>
    </row>
    <row r="66" spans="1:5" ht="38.25">
      <c r="A66" s="34" t="s">
        <v>49</v>
      </c>
      <c r="E66" s="35" t="s">
        <v>2981</v>
      </c>
    </row>
    <row r="67" spans="1:5" ht="38.25">
      <c r="A67" s="36" t="s">
        <v>51</v>
      </c>
      <c r="E67" s="37" t="s">
        <v>2982</v>
      </c>
    </row>
    <row r="68" spans="1:5" ht="38.25">
      <c r="A68" t="s">
        <v>53</v>
      </c>
      <c r="E68" s="35" t="s">
        <v>295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f>
      </c>
      <c t="s">
        <v>21</v>
      </c>
    </row>
    <row r="3" spans="1:16" ht="15" customHeight="1">
      <c r="A3" t="s">
        <v>11</v>
      </c>
      <c s="12" t="s">
        <v>13</v>
      </c>
      <c s="13" t="s">
        <v>14</v>
      </c>
      <c s="1"/>
      <c s="14" t="s">
        <v>15</v>
      </c>
      <c s="1"/>
      <c s="9"/>
      <c s="8" t="s">
        <v>2983</v>
      </c>
      <c s="38">
        <f>0+I8</f>
      </c>
      <c r="O3" t="s">
        <v>18</v>
      </c>
      <c t="s">
        <v>22</v>
      </c>
    </row>
    <row r="4" spans="1:16" ht="15" customHeight="1">
      <c r="A4" t="s">
        <v>16</v>
      </c>
      <c s="16" t="s">
        <v>17</v>
      </c>
      <c s="17" t="s">
        <v>2983</v>
      </c>
      <c s="6"/>
      <c s="18" t="s">
        <v>2984</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28</v>
      </c>
      <c s="19"/>
      <c s="27" t="s">
        <v>198</v>
      </c>
      <c s="19"/>
      <c s="19"/>
      <c s="19"/>
      <c s="28">
        <f>0+Q8</f>
      </c>
      <c r="O8">
        <f>0+R8</f>
      </c>
      <c r="Q8">
        <f>0+I9+I13+I17+I21+I25+I29+I33+I37+I41+I45+I49+I53+I57+I61</f>
      </c>
      <c>
        <f>0+O9+O13+O17+O21+O25+O29+O33+O37+O41+O45+O49+O53+O57+O61</f>
      </c>
    </row>
    <row r="9" spans="1:16" ht="12.75">
      <c r="A9" s="25" t="s">
        <v>44</v>
      </c>
      <c s="29" t="s">
        <v>28</v>
      </c>
      <c s="29" t="s">
        <v>2916</v>
      </c>
      <c s="25" t="s">
        <v>46</v>
      </c>
      <c s="30" t="s">
        <v>2917</v>
      </c>
      <c s="31" t="s">
        <v>173</v>
      </c>
      <c s="32">
        <v>652.6</v>
      </c>
      <c s="33">
        <v>0</v>
      </c>
      <c s="33">
        <f>ROUND(ROUND(H9,2)*ROUND(G9,3),2)</f>
      </c>
      <c r="O9">
        <f>(I9*21)/100</f>
      </c>
      <c t="s">
        <v>22</v>
      </c>
    </row>
    <row r="10" spans="1:5" ht="51">
      <c r="A10" s="34" t="s">
        <v>49</v>
      </c>
      <c r="E10" s="35" t="s">
        <v>2918</v>
      </c>
    </row>
    <row r="11" spans="1:5" ht="51">
      <c r="A11" s="36" t="s">
        <v>51</v>
      </c>
      <c r="E11" s="37" t="s">
        <v>2985</v>
      </c>
    </row>
    <row r="12" spans="1:5" ht="25.5">
      <c r="A12" t="s">
        <v>53</v>
      </c>
      <c r="E12" s="35" t="s">
        <v>2920</v>
      </c>
    </row>
    <row r="13" spans="1:16" ht="12.75">
      <c r="A13" s="25" t="s">
        <v>44</v>
      </c>
      <c s="29" t="s">
        <v>22</v>
      </c>
      <c s="29" t="s">
        <v>2921</v>
      </c>
      <c s="25" t="s">
        <v>46</v>
      </c>
      <c s="30" t="s">
        <v>2922</v>
      </c>
      <c s="31" t="s">
        <v>173</v>
      </c>
      <c s="32">
        <v>5873.4</v>
      </c>
      <c s="33">
        <v>0</v>
      </c>
      <c s="33">
        <f>ROUND(ROUND(H13,2)*ROUND(G13,3),2)</f>
      </c>
      <c r="O13">
        <f>(I13*21)/100</f>
      </c>
      <c t="s">
        <v>22</v>
      </c>
    </row>
    <row r="14" spans="1:5" ht="25.5">
      <c r="A14" s="34" t="s">
        <v>49</v>
      </c>
      <c r="E14" s="35" t="s">
        <v>2923</v>
      </c>
    </row>
    <row r="15" spans="1:5" ht="51">
      <c r="A15" s="36" t="s">
        <v>51</v>
      </c>
      <c r="E15" s="37" t="s">
        <v>2986</v>
      </c>
    </row>
    <row r="16" spans="1:5" ht="25.5">
      <c r="A16" t="s">
        <v>53</v>
      </c>
      <c r="E16" s="35" t="s">
        <v>2925</v>
      </c>
    </row>
    <row r="17" spans="1:16" ht="12.75">
      <c r="A17" s="25" t="s">
        <v>44</v>
      </c>
      <c s="29" t="s">
        <v>21</v>
      </c>
      <c s="29" t="s">
        <v>2926</v>
      </c>
      <c s="25" t="s">
        <v>46</v>
      </c>
      <c s="30" t="s">
        <v>2927</v>
      </c>
      <c s="31" t="s">
        <v>173</v>
      </c>
      <c s="32">
        <v>13052</v>
      </c>
      <c s="33">
        <v>0</v>
      </c>
      <c s="33">
        <f>ROUND(ROUND(H17,2)*ROUND(G17,3),2)</f>
      </c>
      <c r="O17">
        <f>(I17*21)/100</f>
      </c>
      <c t="s">
        <v>22</v>
      </c>
    </row>
    <row r="18" spans="1:5" ht="63.75">
      <c r="A18" s="34" t="s">
        <v>49</v>
      </c>
      <c r="E18" s="35" t="s">
        <v>2987</v>
      </c>
    </row>
    <row r="19" spans="1:5" ht="63.75">
      <c r="A19" s="36" t="s">
        <v>51</v>
      </c>
      <c r="E19" s="37" t="s">
        <v>2988</v>
      </c>
    </row>
    <row r="20" spans="1:5" ht="38.25">
      <c r="A20" t="s">
        <v>53</v>
      </c>
      <c r="E20" s="35" t="s">
        <v>2930</v>
      </c>
    </row>
    <row r="21" spans="1:16" ht="12.75">
      <c r="A21" s="25" t="s">
        <v>44</v>
      </c>
      <c s="29" t="s">
        <v>32</v>
      </c>
      <c s="29" t="s">
        <v>2931</v>
      </c>
      <c s="25" t="s">
        <v>83</v>
      </c>
      <c s="30" t="s">
        <v>2932</v>
      </c>
      <c s="31" t="s">
        <v>173</v>
      </c>
      <c s="32">
        <v>200.25</v>
      </c>
      <c s="33">
        <v>0</v>
      </c>
      <c s="33">
        <f>ROUND(ROUND(H21,2)*ROUND(G21,3),2)</f>
      </c>
      <c r="O21">
        <f>(I21*21)/100</f>
      </c>
      <c t="s">
        <v>22</v>
      </c>
    </row>
    <row r="22" spans="1:5" ht="63.75">
      <c r="A22" s="34" t="s">
        <v>49</v>
      </c>
      <c r="E22" s="35" t="s">
        <v>2933</v>
      </c>
    </row>
    <row r="23" spans="1:5" ht="12.75">
      <c r="A23" s="36" t="s">
        <v>51</v>
      </c>
      <c r="E23" s="37" t="s">
        <v>2989</v>
      </c>
    </row>
    <row r="24" spans="1:5" ht="25.5">
      <c r="A24" t="s">
        <v>53</v>
      </c>
      <c r="E24" s="35" t="s">
        <v>2935</v>
      </c>
    </row>
    <row r="25" spans="1:16" ht="12.75">
      <c r="A25" s="25" t="s">
        <v>44</v>
      </c>
      <c s="29" t="s">
        <v>34</v>
      </c>
      <c s="29" t="s">
        <v>2931</v>
      </c>
      <c s="25" t="s">
        <v>86</v>
      </c>
      <c s="30" t="s">
        <v>2932</v>
      </c>
      <c s="31" t="s">
        <v>173</v>
      </c>
      <c s="32">
        <v>23</v>
      </c>
      <c s="33">
        <v>0</v>
      </c>
      <c s="33">
        <f>ROUND(ROUND(H25,2)*ROUND(G25,3),2)</f>
      </c>
      <c r="O25">
        <f>(I25*21)/100</f>
      </c>
      <c t="s">
        <v>22</v>
      </c>
    </row>
    <row r="26" spans="1:5" ht="51">
      <c r="A26" s="34" t="s">
        <v>49</v>
      </c>
      <c r="E26" s="35" t="s">
        <v>2936</v>
      </c>
    </row>
    <row r="27" spans="1:5" ht="12.75">
      <c r="A27" s="36" t="s">
        <v>51</v>
      </c>
      <c r="E27" s="37" t="s">
        <v>2990</v>
      </c>
    </row>
    <row r="28" spans="1:5" ht="25.5">
      <c r="A28" t="s">
        <v>53</v>
      </c>
      <c r="E28" s="35" t="s">
        <v>2935</v>
      </c>
    </row>
    <row r="29" spans="1:16" ht="12.75">
      <c r="A29" s="25" t="s">
        <v>44</v>
      </c>
      <c s="29" t="s">
        <v>36</v>
      </c>
      <c s="29" t="s">
        <v>2938</v>
      </c>
      <c s="25" t="s">
        <v>46</v>
      </c>
      <c s="30" t="s">
        <v>2939</v>
      </c>
      <c s="31" t="s">
        <v>173</v>
      </c>
      <c s="32">
        <v>9789</v>
      </c>
      <c s="33">
        <v>0</v>
      </c>
      <c s="33">
        <f>ROUND(ROUND(H29,2)*ROUND(G29,3),2)</f>
      </c>
      <c r="O29">
        <f>(I29*21)/100</f>
      </c>
      <c t="s">
        <v>22</v>
      </c>
    </row>
    <row r="30" spans="1:5" ht="38.25">
      <c r="A30" s="34" t="s">
        <v>49</v>
      </c>
      <c r="E30" s="35" t="s">
        <v>2940</v>
      </c>
    </row>
    <row r="31" spans="1:5" ht="12.75">
      <c r="A31" s="36" t="s">
        <v>51</v>
      </c>
      <c r="E31" s="37" t="s">
        <v>2991</v>
      </c>
    </row>
    <row r="32" spans="1:5" ht="25.5">
      <c r="A32" t="s">
        <v>53</v>
      </c>
      <c r="E32" s="35" t="s">
        <v>2942</v>
      </c>
    </row>
    <row r="33" spans="1:16" ht="12.75">
      <c r="A33" s="25" t="s">
        <v>44</v>
      </c>
      <c s="29" t="s">
        <v>73</v>
      </c>
      <c s="29" t="s">
        <v>2943</v>
      </c>
      <c s="25" t="s">
        <v>46</v>
      </c>
      <c s="30" t="s">
        <v>2944</v>
      </c>
      <c s="31" t="s">
        <v>173</v>
      </c>
      <c s="32">
        <v>223.25</v>
      </c>
      <c s="33">
        <v>0</v>
      </c>
      <c s="33">
        <f>ROUND(ROUND(H33,2)*ROUND(G33,3),2)</f>
      </c>
      <c r="O33">
        <f>(I33*21)/100</f>
      </c>
      <c t="s">
        <v>22</v>
      </c>
    </row>
    <row r="34" spans="1:5" ht="63.75">
      <c r="A34" s="34" t="s">
        <v>49</v>
      </c>
      <c r="E34" s="35" t="s">
        <v>2945</v>
      </c>
    </row>
    <row r="35" spans="1:5" ht="12.75">
      <c r="A35" s="36" t="s">
        <v>51</v>
      </c>
      <c r="E35" s="37" t="s">
        <v>2992</v>
      </c>
    </row>
    <row r="36" spans="1:5" ht="38.25">
      <c r="A36" t="s">
        <v>53</v>
      </c>
      <c r="E36" s="35" t="s">
        <v>2947</v>
      </c>
    </row>
    <row r="37" spans="1:16" ht="12.75">
      <c r="A37" s="25" t="s">
        <v>44</v>
      </c>
      <c s="29" t="s">
        <v>77</v>
      </c>
      <c s="29" t="s">
        <v>2948</v>
      </c>
      <c s="25" t="s">
        <v>46</v>
      </c>
      <c s="30" t="s">
        <v>2949</v>
      </c>
      <c s="31" t="s">
        <v>173</v>
      </c>
      <c s="32">
        <v>430</v>
      </c>
      <c s="33">
        <v>0</v>
      </c>
      <c s="33">
        <f>ROUND(ROUND(H37,2)*ROUND(G37,3),2)</f>
      </c>
      <c r="O37">
        <f>(I37*21)/100</f>
      </c>
      <c t="s">
        <v>22</v>
      </c>
    </row>
    <row r="38" spans="1:5" ht="102">
      <c r="A38" s="34" t="s">
        <v>49</v>
      </c>
      <c r="E38" s="35" t="s">
        <v>2950</v>
      </c>
    </row>
    <row r="39" spans="1:5" ht="12.75">
      <c r="A39" s="36" t="s">
        <v>51</v>
      </c>
      <c r="E39" s="37" t="s">
        <v>2993</v>
      </c>
    </row>
    <row r="40" spans="1:5" ht="38.25">
      <c r="A40" t="s">
        <v>53</v>
      </c>
      <c r="E40" s="35" t="s">
        <v>2952</v>
      </c>
    </row>
    <row r="41" spans="1:16" ht="12.75">
      <c r="A41" s="25" t="s">
        <v>44</v>
      </c>
      <c s="29" t="s">
        <v>39</v>
      </c>
      <c s="29" t="s">
        <v>2953</v>
      </c>
      <c s="25" t="s">
        <v>83</v>
      </c>
      <c s="30" t="s">
        <v>2954</v>
      </c>
      <c s="31" t="s">
        <v>221</v>
      </c>
      <c s="32">
        <v>30</v>
      </c>
      <c s="33">
        <v>0</v>
      </c>
      <c s="33">
        <f>ROUND(ROUND(H41,2)*ROUND(G41,3),2)</f>
      </c>
      <c r="O41">
        <f>(I41*21)/100</f>
      </c>
      <c t="s">
        <v>22</v>
      </c>
    </row>
    <row r="42" spans="1:5" ht="114.75">
      <c r="A42" s="34" t="s">
        <v>49</v>
      </c>
      <c r="E42" s="35" t="s">
        <v>2994</v>
      </c>
    </row>
    <row r="43" spans="1:5" ht="25.5">
      <c r="A43" s="36" t="s">
        <v>51</v>
      </c>
      <c r="E43" s="37" t="s">
        <v>2995</v>
      </c>
    </row>
    <row r="44" spans="1:5" ht="38.25">
      <c r="A44" t="s">
        <v>53</v>
      </c>
      <c r="E44" s="35" t="s">
        <v>2957</v>
      </c>
    </row>
    <row r="45" spans="1:16" ht="12.75">
      <c r="A45" s="25" t="s">
        <v>44</v>
      </c>
      <c s="29" t="s">
        <v>41</v>
      </c>
      <c s="29" t="s">
        <v>2958</v>
      </c>
      <c s="25" t="s">
        <v>46</v>
      </c>
      <c s="30" t="s">
        <v>2959</v>
      </c>
      <c s="31" t="s">
        <v>221</v>
      </c>
      <c s="32">
        <v>435</v>
      </c>
      <c s="33">
        <v>0</v>
      </c>
      <c s="33">
        <f>ROUND(ROUND(H45,2)*ROUND(G45,3),2)</f>
      </c>
      <c r="O45">
        <f>(I45*21)/100</f>
      </c>
      <c t="s">
        <v>22</v>
      </c>
    </row>
    <row r="46" spans="1:5" ht="51">
      <c r="A46" s="34" t="s">
        <v>49</v>
      </c>
      <c r="E46" s="35" t="s">
        <v>2960</v>
      </c>
    </row>
    <row r="47" spans="1:5" ht="12.75">
      <c r="A47" s="36" t="s">
        <v>51</v>
      </c>
      <c r="E47" s="37" t="s">
        <v>2162</v>
      </c>
    </row>
    <row r="48" spans="1:5" ht="76.5">
      <c r="A48" t="s">
        <v>53</v>
      </c>
      <c r="E48" s="35" t="s">
        <v>2962</v>
      </c>
    </row>
    <row r="49" spans="1:16" ht="25.5">
      <c r="A49" s="25" t="s">
        <v>44</v>
      </c>
      <c s="29" t="s">
        <v>88</v>
      </c>
      <c s="29" t="s">
        <v>2966</v>
      </c>
      <c s="25" t="s">
        <v>46</v>
      </c>
      <c s="30" t="s">
        <v>2967</v>
      </c>
      <c s="31" t="s">
        <v>221</v>
      </c>
      <c s="32">
        <v>14</v>
      </c>
      <c s="33">
        <v>0</v>
      </c>
      <c s="33">
        <f>ROUND(ROUND(H49,2)*ROUND(G49,3),2)</f>
      </c>
      <c r="O49">
        <f>(I49*21)/100</f>
      </c>
      <c t="s">
        <v>22</v>
      </c>
    </row>
    <row r="50" spans="1:5" ht="51">
      <c r="A50" s="34" t="s">
        <v>49</v>
      </c>
      <c r="E50" s="35" t="s">
        <v>2968</v>
      </c>
    </row>
    <row r="51" spans="1:5" ht="12.75">
      <c r="A51" s="36" t="s">
        <v>51</v>
      </c>
      <c r="E51" s="37" t="s">
        <v>1254</v>
      </c>
    </row>
    <row r="52" spans="1:5" ht="102">
      <c r="A52" t="s">
        <v>53</v>
      </c>
      <c r="E52" s="35" t="s">
        <v>2970</v>
      </c>
    </row>
    <row r="53" spans="1:16" ht="12.75">
      <c r="A53" s="25" t="s">
        <v>44</v>
      </c>
      <c s="29" t="s">
        <v>92</v>
      </c>
      <c s="29" t="s">
        <v>2971</v>
      </c>
      <c s="25" t="s">
        <v>46</v>
      </c>
      <c s="30" t="s">
        <v>2972</v>
      </c>
      <c s="31" t="s">
        <v>221</v>
      </c>
      <c s="32">
        <v>130</v>
      </c>
      <c s="33">
        <v>0</v>
      </c>
      <c s="33">
        <f>ROUND(ROUND(H53,2)*ROUND(G53,3),2)</f>
      </c>
      <c r="O53">
        <f>(I53*21)/100</f>
      </c>
      <c t="s">
        <v>22</v>
      </c>
    </row>
    <row r="54" spans="1:5" ht="51">
      <c r="A54" s="34" t="s">
        <v>49</v>
      </c>
      <c r="E54" s="35" t="s">
        <v>2960</v>
      </c>
    </row>
    <row r="55" spans="1:5" ht="12.75">
      <c r="A55" s="36" t="s">
        <v>51</v>
      </c>
      <c r="E55" s="37" t="s">
        <v>2996</v>
      </c>
    </row>
    <row r="56" spans="1:5" ht="89.25">
      <c r="A56" t="s">
        <v>53</v>
      </c>
      <c r="E56" s="35" t="s">
        <v>2974</v>
      </c>
    </row>
    <row r="57" spans="1:16" ht="12.75">
      <c r="A57" s="25" t="s">
        <v>44</v>
      </c>
      <c s="29" t="s">
        <v>97</v>
      </c>
      <c s="29" t="s">
        <v>2975</v>
      </c>
      <c s="25" t="s">
        <v>46</v>
      </c>
      <c s="30" t="s">
        <v>2976</v>
      </c>
      <c s="31" t="s">
        <v>221</v>
      </c>
      <c s="32">
        <v>1</v>
      </c>
      <c s="33">
        <v>0</v>
      </c>
      <c s="33">
        <f>ROUND(ROUND(H57,2)*ROUND(G57,3),2)</f>
      </c>
      <c r="O57">
        <f>(I57*21)/100</f>
      </c>
      <c t="s">
        <v>22</v>
      </c>
    </row>
    <row r="58" spans="1:5" ht="51">
      <c r="A58" s="34" t="s">
        <v>49</v>
      </c>
      <c r="E58" s="35" t="s">
        <v>2977</v>
      </c>
    </row>
    <row r="59" spans="1:5" ht="12.75">
      <c r="A59" s="36" t="s">
        <v>51</v>
      </c>
      <c r="E59" s="37" t="s">
        <v>62</v>
      </c>
    </row>
    <row r="60" spans="1:5" ht="89.25">
      <c r="A60" t="s">
        <v>53</v>
      </c>
      <c r="E60" s="35" t="s">
        <v>2978</v>
      </c>
    </row>
    <row r="61" spans="1:16" ht="12.75">
      <c r="A61" s="25" t="s">
        <v>44</v>
      </c>
      <c s="29" t="s">
        <v>102</v>
      </c>
      <c s="29" t="s">
        <v>2979</v>
      </c>
      <c s="25" t="s">
        <v>46</v>
      </c>
      <c s="30" t="s">
        <v>2980</v>
      </c>
      <c s="31" t="s">
        <v>256</v>
      </c>
      <c s="32">
        <v>10.725</v>
      </c>
      <c s="33">
        <v>0</v>
      </c>
      <c s="33">
        <f>ROUND(ROUND(H61,2)*ROUND(G61,3),2)</f>
      </c>
      <c r="O61">
        <f>(I61*21)/100</f>
      </c>
      <c t="s">
        <v>22</v>
      </c>
    </row>
    <row r="62" spans="1:5" ht="38.25">
      <c r="A62" s="34" t="s">
        <v>49</v>
      </c>
      <c r="E62" s="35" t="s">
        <v>2981</v>
      </c>
    </row>
    <row r="63" spans="1:5" ht="38.25">
      <c r="A63" s="36" t="s">
        <v>51</v>
      </c>
      <c r="E63" s="37" t="s">
        <v>2997</v>
      </c>
    </row>
    <row r="64" spans="1:5" ht="38.25">
      <c r="A64" t="s">
        <v>53</v>
      </c>
      <c r="E64" s="35" t="s">
        <v>295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9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0+O9+O26+O79</f>
      </c>
      <c t="s">
        <v>21</v>
      </c>
    </row>
    <row r="3" spans="1:16" ht="15" customHeight="1">
      <c r="A3" t="s">
        <v>11</v>
      </c>
      <c s="12" t="s">
        <v>13</v>
      </c>
      <c s="13" t="s">
        <v>14</v>
      </c>
      <c s="1"/>
      <c s="14" t="s">
        <v>15</v>
      </c>
      <c s="1"/>
      <c s="9"/>
      <c s="8" t="s">
        <v>3000</v>
      </c>
      <c s="38">
        <f>0+I9+I26+I79</f>
      </c>
      <c r="O3" t="s">
        <v>18</v>
      </c>
      <c t="s">
        <v>22</v>
      </c>
    </row>
    <row r="4" spans="1:16" ht="15" customHeight="1">
      <c r="A4" t="s">
        <v>16</v>
      </c>
      <c s="12" t="s">
        <v>1592</v>
      </c>
      <c s="13" t="s">
        <v>2998</v>
      </c>
      <c s="1"/>
      <c s="14" t="s">
        <v>2999</v>
      </c>
      <c s="1"/>
      <c s="1"/>
      <c s="11"/>
      <c s="11"/>
      <c r="O4" t="s">
        <v>19</v>
      </c>
      <c t="s">
        <v>22</v>
      </c>
    </row>
    <row r="5" spans="1:16" ht="12.75" customHeight="1">
      <c r="A5" t="s">
        <v>1595</v>
      </c>
      <c s="16" t="s">
        <v>17</v>
      </c>
      <c s="17" t="s">
        <v>3000</v>
      </c>
      <c s="6"/>
      <c s="18" t="s">
        <v>3001</v>
      </c>
      <c s="6"/>
      <c s="6"/>
      <c s="6"/>
      <c s="6"/>
      <c r="O5" t="s">
        <v>20</v>
      </c>
      <c t="s">
        <v>22</v>
      </c>
    </row>
    <row r="6" spans="1:9" ht="12.75" customHeight="1">
      <c r="A6" s="15" t="s">
        <v>25</v>
      </c>
      <c s="15" t="s">
        <v>27</v>
      </c>
      <c s="15" t="s">
        <v>29</v>
      </c>
      <c s="15" t="s">
        <v>30</v>
      </c>
      <c s="15" t="s">
        <v>31</v>
      </c>
      <c s="15" t="s">
        <v>33</v>
      </c>
      <c s="15" t="s">
        <v>35</v>
      </c>
      <c s="15" t="s">
        <v>37</v>
      </c>
      <c s="15"/>
    </row>
    <row r="7" spans="1:9" ht="12.75" customHeight="1">
      <c r="A7" s="15"/>
      <c s="15"/>
      <c s="15"/>
      <c s="15"/>
      <c s="15"/>
      <c s="15"/>
      <c s="15"/>
      <c s="15" t="s">
        <v>38</v>
      </c>
      <c s="15" t="s">
        <v>40</v>
      </c>
    </row>
    <row r="8" spans="1:9" ht="12.75" customHeight="1">
      <c r="A8" s="15" t="s">
        <v>26</v>
      </c>
      <c s="15" t="s">
        <v>28</v>
      </c>
      <c s="15" t="s">
        <v>22</v>
      </c>
      <c s="15" t="s">
        <v>21</v>
      </c>
      <c s="15" t="s">
        <v>32</v>
      </c>
      <c s="15" t="s">
        <v>34</v>
      </c>
      <c s="15" t="s">
        <v>36</v>
      </c>
      <c s="15" t="s">
        <v>39</v>
      </c>
      <c s="15" t="s">
        <v>41</v>
      </c>
    </row>
    <row r="9" spans="1:18" ht="12.75" customHeight="1">
      <c r="A9" s="19" t="s">
        <v>42</v>
      </c>
      <c s="19"/>
      <c s="26" t="s">
        <v>26</v>
      </c>
      <c s="19"/>
      <c s="27" t="s">
        <v>43</v>
      </c>
      <c s="19"/>
      <c s="19"/>
      <c s="19"/>
      <c s="28">
        <f>0+Q9</f>
      </c>
      <c r="O9">
        <f>0+R9</f>
      </c>
      <c r="Q9">
        <f>0+I10+I14+I18+I22</f>
      </c>
      <c>
        <f>0+O10+O14+O18+O22</f>
      </c>
    </row>
    <row r="10" spans="1:16" ht="12.75">
      <c r="A10" s="25" t="s">
        <v>44</v>
      </c>
      <c s="29" t="s">
        <v>28</v>
      </c>
      <c s="29" t="s">
        <v>508</v>
      </c>
      <c s="25" t="s">
        <v>46</v>
      </c>
      <c s="30" t="s">
        <v>509</v>
      </c>
      <c s="31" t="s">
        <v>300</v>
      </c>
      <c s="32">
        <v>90</v>
      </c>
      <c s="33">
        <v>0</v>
      </c>
      <c s="33">
        <f>ROUND(ROUND(H10,2)*ROUND(G10,3),2)</f>
      </c>
      <c r="O10">
        <f>(I10*21)/100</f>
      </c>
      <c t="s">
        <v>22</v>
      </c>
    </row>
    <row r="11" spans="1:5" ht="38.25">
      <c r="A11" s="34" t="s">
        <v>49</v>
      </c>
      <c r="E11" s="35" t="s">
        <v>1051</v>
      </c>
    </row>
    <row r="12" spans="1:5" ht="12.75">
      <c r="A12" s="36" t="s">
        <v>51</v>
      </c>
      <c r="E12" s="37" t="s">
        <v>3002</v>
      </c>
    </row>
    <row r="13" spans="1:5" ht="25.5">
      <c r="A13" t="s">
        <v>53</v>
      </c>
      <c r="E13" s="35" t="s">
        <v>512</v>
      </c>
    </row>
    <row r="14" spans="1:16" ht="25.5">
      <c r="A14" s="25" t="s">
        <v>44</v>
      </c>
      <c s="29" t="s">
        <v>22</v>
      </c>
      <c s="29" t="s">
        <v>298</v>
      </c>
      <c s="25" t="s">
        <v>46</v>
      </c>
      <c s="30" t="s">
        <v>474</v>
      </c>
      <c s="31" t="s">
        <v>300</v>
      </c>
      <c s="32">
        <v>1388.52</v>
      </c>
      <c s="33">
        <v>0</v>
      </c>
      <c s="33">
        <f>ROUND(ROUND(H14,2)*ROUND(G14,3),2)</f>
      </c>
      <c r="O14">
        <f>(I14*21)/100</f>
      </c>
      <c t="s">
        <v>22</v>
      </c>
    </row>
    <row r="15" spans="1:5" ht="12.75">
      <c r="A15" s="34" t="s">
        <v>49</v>
      </c>
      <c r="E15" s="35" t="s">
        <v>46</v>
      </c>
    </row>
    <row r="16" spans="1:5" ht="12.75">
      <c r="A16" s="36" t="s">
        <v>51</v>
      </c>
      <c r="E16" s="37" t="s">
        <v>3003</v>
      </c>
    </row>
    <row r="17" spans="1:5" ht="140.25">
      <c r="A17" t="s">
        <v>53</v>
      </c>
      <c r="E17" s="35" t="s">
        <v>302</v>
      </c>
    </row>
    <row r="18" spans="1:16" ht="25.5">
      <c r="A18" s="25" t="s">
        <v>44</v>
      </c>
      <c s="29" t="s">
        <v>21</v>
      </c>
      <c s="29" t="s">
        <v>396</v>
      </c>
      <c s="25" t="s">
        <v>46</v>
      </c>
      <c s="30" t="s">
        <v>397</v>
      </c>
      <c s="31" t="s">
        <v>300</v>
      </c>
      <c s="32">
        <v>378</v>
      </c>
      <c s="33">
        <v>0</v>
      </c>
      <c s="33">
        <f>ROUND(ROUND(H18,2)*ROUND(G18,3),2)</f>
      </c>
      <c r="O18">
        <f>(I18*21)/100</f>
      </c>
      <c t="s">
        <v>22</v>
      </c>
    </row>
    <row r="19" spans="1:5" ht="38.25">
      <c r="A19" s="34" t="s">
        <v>49</v>
      </c>
      <c r="E19" s="35" t="s">
        <v>3004</v>
      </c>
    </row>
    <row r="20" spans="1:5" ht="51">
      <c r="A20" s="36" t="s">
        <v>51</v>
      </c>
      <c r="E20" s="37" t="s">
        <v>3005</v>
      </c>
    </row>
    <row r="21" spans="1:5" ht="140.25">
      <c r="A21" t="s">
        <v>53</v>
      </c>
      <c r="E21" s="35" t="s">
        <v>302</v>
      </c>
    </row>
    <row r="22" spans="1:16" ht="25.5">
      <c r="A22" s="25" t="s">
        <v>44</v>
      </c>
      <c s="29" t="s">
        <v>32</v>
      </c>
      <c s="29" t="s">
        <v>476</v>
      </c>
      <c s="25" t="s">
        <v>46</v>
      </c>
      <c s="30" t="s">
        <v>477</v>
      </c>
      <c s="31" t="s">
        <v>300</v>
      </c>
      <c s="32">
        <v>118.103</v>
      </c>
      <c s="33">
        <v>0</v>
      </c>
      <c s="33">
        <f>ROUND(ROUND(H22,2)*ROUND(G22,3),2)</f>
      </c>
      <c r="O22">
        <f>(I22*21)/100</f>
      </c>
      <c t="s">
        <v>22</v>
      </c>
    </row>
    <row r="23" spans="1:5" ht="25.5">
      <c r="A23" s="34" t="s">
        <v>49</v>
      </c>
      <c r="E23" s="35" t="s">
        <v>2312</v>
      </c>
    </row>
    <row r="24" spans="1:5" ht="51">
      <c r="A24" s="36" t="s">
        <v>51</v>
      </c>
      <c r="E24" s="37" t="s">
        <v>3006</v>
      </c>
    </row>
    <row r="25" spans="1:5" ht="140.25">
      <c r="A25" t="s">
        <v>53</v>
      </c>
      <c r="E25" s="35" t="s">
        <v>302</v>
      </c>
    </row>
    <row r="26" spans="1:18" ht="12.75" customHeight="1">
      <c r="A26" s="6" t="s">
        <v>42</v>
      </c>
      <c s="6"/>
      <c s="40" t="s">
        <v>28</v>
      </c>
      <c s="6"/>
      <c s="27" t="s">
        <v>198</v>
      </c>
      <c s="6"/>
      <c s="6"/>
      <c s="6"/>
      <c s="41">
        <f>0+Q26</f>
      </c>
      <c r="O26">
        <f>0+R26</f>
      </c>
      <c r="Q26">
        <f>0+I27+I31+I35+I39+I43+I47+I51+I55+I59+I63+I67+I71+I75</f>
      </c>
      <c>
        <f>0+O27+O31+O35+O39+O43+O47+O51+O55+O59+O63+O67+O71+O75</f>
      </c>
    </row>
    <row r="27" spans="1:16" ht="12.75">
      <c r="A27" s="25" t="s">
        <v>44</v>
      </c>
      <c s="29" t="s">
        <v>34</v>
      </c>
      <c s="29" t="s">
        <v>303</v>
      </c>
      <c s="25" t="s">
        <v>46</v>
      </c>
      <c s="30" t="s">
        <v>304</v>
      </c>
      <c s="31" t="s">
        <v>173</v>
      </c>
      <c s="32">
        <v>4872</v>
      </c>
      <c s="33">
        <v>0</v>
      </c>
      <c s="33">
        <f>ROUND(ROUND(H27,2)*ROUND(G27,3),2)</f>
      </c>
      <c r="O27">
        <f>(I27*21)/100</f>
      </c>
      <c t="s">
        <v>22</v>
      </c>
    </row>
    <row r="28" spans="1:5" ht="51">
      <c r="A28" s="34" t="s">
        <v>49</v>
      </c>
      <c r="E28" s="35" t="s">
        <v>3007</v>
      </c>
    </row>
    <row r="29" spans="1:5" ht="51">
      <c r="A29" s="36" t="s">
        <v>51</v>
      </c>
      <c r="E29" s="37" t="s">
        <v>3008</v>
      </c>
    </row>
    <row r="30" spans="1:5" ht="12.75">
      <c r="A30" t="s">
        <v>53</v>
      </c>
      <c r="E30" s="35" t="s">
        <v>307</v>
      </c>
    </row>
    <row r="31" spans="1:16" ht="12.75">
      <c r="A31" s="25" t="s">
        <v>44</v>
      </c>
      <c s="29" t="s">
        <v>36</v>
      </c>
      <c s="29" t="s">
        <v>402</v>
      </c>
      <c s="25" t="s">
        <v>46</v>
      </c>
      <c s="30" t="s">
        <v>403</v>
      </c>
      <c s="31" t="s">
        <v>256</v>
      </c>
      <c s="32">
        <v>195</v>
      </c>
      <c s="33">
        <v>0</v>
      </c>
      <c s="33">
        <f>ROUND(ROUND(H31,2)*ROUND(G31,3),2)</f>
      </c>
      <c r="O31">
        <f>(I31*21)/100</f>
      </c>
      <c t="s">
        <v>22</v>
      </c>
    </row>
    <row r="32" spans="1:5" ht="38.25">
      <c r="A32" s="34" t="s">
        <v>49</v>
      </c>
      <c r="E32" s="35" t="s">
        <v>3009</v>
      </c>
    </row>
    <row r="33" spans="1:5" ht="51">
      <c r="A33" s="36" t="s">
        <v>51</v>
      </c>
      <c r="E33" s="37" t="s">
        <v>3010</v>
      </c>
    </row>
    <row r="34" spans="1:5" ht="63.75">
      <c r="A34" t="s">
        <v>53</v>
      </c>
      <c r="E34" s="35" t="s">
        <v>312</v>
      </c>
    </row>
    <row r="35" spans="1:16" ht="12.75">
      <c r="A35" s="25" t="s">
        <v>44</v>
      </c>
      <c s="29" t="s">
        <v>73</v>
      </c>
      <c s="29" t="s">
        <v>532</v>
      </c>
      <c s="25" t="s">
        <v>46</v>
      </c>
      <c s="30" t="s">
        <v>533</v>
      </c>
      <c s="31" t="s">
        <v>173</v>
      </c>
      <c s="32">
        <v>232.8</v>
      </c>
      <c s="33">
        <v>0</v>
      </c>
      <c s="33">
        <f>ROUND(ROUND(H35,2)*ROUND(G35,3),2)</f>
      </c>
      <c r="O35">
        <f>(I35*21)/100</f>
      </c>
      <c t="s">
        <v>22</v>
      </c>
    </row>
    <row r="36" spans="1:5" ht="38.25">
      <c r="A36" s="34" t="s">
        <v>49</v>
      </c>
      <c r="E36" s="35" t="s">
        <v>3011</v>
      </c>
    </row>
    <row r="37" spans="1:5" ht="51">
      <c r="A37" s="36" t="s">
        <v>51</v>
      </c>
      <c r="E37" s="37" t="s">
        <v>3012</v>
      </c>
    </row>
    <row r="38" spans="1:5" ht="63.75">
      <c r="A38" t="s">
        <v>53</v>
      </c>
      <c r="E38" s="35" t="s">
        <v>536</v>
      </c>
    </row>
    <row r="39" spans="1:16" ht="25.5">
      <c r="A39" s="25" t="s">
        <v>44</v>
      </c>
      <c s="29" t="s">
        <v>77</v>
      </c>
      <c s="29" t="s">
        <v>308</v>
      </c>
      <c s="25" t="s">
        <v>46</v>
      </c>
      <c s="30" t="s">
        <v>309</v>
      </c>
      <c s="31" t="s">
        <v>256</v>
      </c>
      <c s="32">
        <v>1185</v>
      </c>
      <c s="33">
        <v>0</v>
      </c>
      <c s="33">
        <f>ROUND(ROUND(H39,2)*ROUND(G39,3),2)</f>
      </c>
      <c r="O39">
        <f>(I39*21)/100</f>
      </c>
      <c t="s">
        <v>22</v>
      </c>
    </row>
    <row r="40" spans="1:5" ht="63.75">
      <c r="A40" s="34" t="s">
        <v>49</v>
      </c>
      <c r="E40" s="35" t="s">
        <v>3013</v>
      </c>
    </row>
    <row r="41" spans="1:5" ht="51">
      <c r="A41" s="36" t="s">
        <v>51</v>
      </c>
      <c r="E41" s="37" t="s">
        <v>3014</v>
      </c>
    </row>
    <row r="42" spans="1:5" ht="63.75">
      <c r="A42" t="s">
        <v>53</v>
      </c>
      <c r="E42" s="35" t="s">
        <v>312</v>
      </c>
    </row>
    <row r="43" spans="1:16" ht="12.75">
      <c r="A43" s="25" t="s">
        <v>44</v>
      </c>
      <c s="29" t="s">
        <v>39</v>
      </c>
      <c s="29" t="s">
        <v>407</v>
      </c>
      <c s="25" t="s">
        <v>46</v>
      </c>
      <c s="30" t="s">
        <v>408</v>
      </c>
      <c s="31" t="s">
        <v>256</v>
      </c>
      <c s="32">
        <v>348</v>
      </c>
      <c s="33">
        <v>0</v>
      </c>
      <c s="33">
        <f>ROUND(ROUND(H43,2)*ROUND(G43,3),2)</f>
      </c>
      <c r="O43">
        <f>(I43*21)/100</f>
      </c>
      <c t="s">
        <v>22</v>
      </c>
    </row>
    <row r="44" spans="1:5" ht="63.75">
      <c r="A44" s="34" t="s">
        <v>49</v>
      </c>
      <c r="E44" s="35" t="s">
        <v>3015</v>
      </c>
    </row>
    <row r="45" spans="1:5" ht="51">
      <c r="A45" s="36" t="s">
        <v>51</v>
      </c>
      <c r="E45" s="37" t="s">
        <v>3016</v>
      </c>
    </row>
    <row r="46" spans="1:5" ht="63.75">
      <c r="A46" t="s">
        <v>53</v>
      </c>
      <c r="E46" s="35" t="s">
        <v>312</v>
      </c>
    </row>
    <row r="47" spans="1:16" ht="12.75">
      <c r="A47" s="25" t="s">
        <v>44</v>
      </c>
      <c s="29" t="s">
        <v>41</v>
      </c>
      <c s="29" t="s">
        <v>317</v>
      </c>
      <c s="25" t="s">
        <v>46</v>
      </c>
      <c s="30" t="s">
        <v>318</v>
      </c>
      <c s="31" t="s">
        <v>256</v>
      </c>
      <c s="32">
        <v>1151.5</v>
      </c>
      <c s="33">
        <v>0</v>
      </c>
      <c s="33">
        <f>ROUND(ROUND(H47,2)*ROUND(G47,3),2)</f>
      </c>
      <c r="O47">
        <f>(I47*21)/100</f>
      </c>
      <c t="s">
        <v>22</v>
      </c>
    </row>
    <row r="48" spans="1:5" ht="38.25">
      <c r="A48" s="34" t="s">
        <v>49</v>
      </c>
      <c r="E48" s="35" t="s">
        <v>3017</v>
      </c>
    </row>
    <row r="49" spans="1:5" ht="51">
      <c r="A49" s="36" t="s">
        <v>51</v>
      </c>
      <c r="E49" s="37" t="s">
        <v>3018</v>
      </c>
    </row>
    <row r="50" spans="1:5" ht="369.75">
      <c r="A50" t="s">
        <v>53</v>
      </c>
      <c r="E50" s="35" t="s">
        <v>321</v>
      </c>
    </row>
    <row r="51" spans="1:16" ht="12.75">
      <c r="A51" s="25" t="s">
        <v>44</v>
      </c>
      <c s="29" t="s">
        <v>88</v>
      </c>
      <c s="29" t="s">
        <v>264</v>
      </c>
      <c s="25" t="s">
        <v>83</v>
      </c>
      <c s="30" t="s">
        <v>265</v>
      </c>
      <c s="31" t="s">
        <v>256</v>
      </c>
      <c s="32">
        <v>6788</v>
      </c>
      <c s="33">
        <v>0</v>
      </c>
      <c s="33">
        <f>ROUND(ROUND(H51,2)*ROUND(G51,3),2)</f>
      </c>
      <c r="O51">
        <f>(I51*21)/100</f>
      </c>
      <c t="s">
        <v>22</v>
      </c>
    </row>
    <row r="52" spans="1:5" ht="12.75">
      <c r="A52" s="34" t="s">
        <v>49</v>
      </c>
      <c r="E52" s="35" t="s">
        <v>421</v>
      </c>
    </row>
    <row r="53" spans="1:5" ht="12.75">
      <c r="A53" s="36" t="s">
        <v>51</v>
      </c>
      <c r="E53" s="37" t="s">
        <v>3019</v>
      </c>
    </row>
    <row r="54" spans="1:5" ht="306">
      <c r="A54" t="s">
        <v>53</v>
      </c>
      <c r="E54" s="35" t="s">
        <v>268</v>
      </c>
    </row>
    <row r="55" spans="1:16" ht="12.75">
      <c r="A55" s="25" t="s">
        <v>44</v>
      </c>
      <c s="29" t="s">
        <v>92</v>
      </c>
      <c s="29" t="s">
        <v>264</v>
      </c>
      <c s="25" t="s">
        <v>86</v>
      </c>
      <c s="30" t="s">
        <v>265</v>
      </c>
      <c s="31" t="s">
        <v>256</v>
      </c>
      <c s="32">
        <v>3218</v>
      </c>
      <c s="33">
        <v>0</v>
      </c>
      <c s="33">
        <f>ROUND(ROUND(H55,2)*ROUND(G55,3),2)</f>
      </c>
      <c r="O55">
        <f>(I55*21)/100</f>
      </c>
      <c t="s">
        <v>22</v>
      </c>
    </row>
    <row r="56" spans="1:5" ht="25.5">
      <c r="A56" s="34" t="s">
        <v>49</v>
      </c>
      <c r="E56" s="35" t="s">
        <v>423</v>
      </c>
    </row>
    <row r="57" spans="1:5" ht="51">
      <c r="A57" s="36" t="s">
        <v>51</v>
      </c>
      <c r="E57" s="37" t="s">
        <v>3020</v>
      </c>
    </row>
    <row r="58" spans="1:5" ht="306">
      <c r="A58" t="s">
        <v>53</v>
      </c>
      <c r="E58" s="35" t="s">
        <v>268</v>
      </c>
    </row>
    <row r="59" spans="1:16" ht="12.75">
      <c r="A59" s="25" t="s">
        <v>44</v>
      </c>
      <c s="29" t="s">
        <v>97</v>
      </c>
      <c s="29" t="s">
        <v>358</v>
      </c>
      <c s="25" t="s">
        <v>46</v>
      </c>
      <c s="30" t="s">
        <v>359</v>
      </c>
      <c s="31" t="s">
        <v>256</v>
      </c>
      <c s="32">
        <v>6788</v>
      </c>
      <c s="33">
        <v>0</v>
      </c>
      <c s="33">
        <f>ROUND(ROUND(H59,2)*ROUND(G59,3),2)</f>
      </c>
      <c r="O59">
        <f>(I59*21)/100</f>
      </c>
      <c t="s">
        <v>22</v>
      </c>
    </row>
    <row r="60" spans="1:5" ht="25.5">
      <c r="A60" s="34" t="s">
        <v>49</v>
      </c>
      <c r="E60" s="35" t="s">
        <v>360</v>
      </c>
    </row>
    <row r="61" spans="1:5" ht="51">
      <c r="A61" s="36" t="s">
        <v>51</v>
      </c>
      <c r="E61" s="37" t="s">
        <v>3021</v>
      </c>
    </row>
    <row r="62" spans="1:5" ht="229.5">
      <c r="A62" t="s">
        <v>53</v>
      </c>
      <c r="E62" s="35" t="s">
        <v>362</v>
      </c>
    </row>
    <row r="63" spans="1:16" ht="12.75">
      <c r="A63" s="25" t="s">
        <v>44</v>
      </c>
      <c s="29" t="s">
        <v>102</v>
      </c>
      <c s="29" t="s">
        <v>368</v>
      </c>
      <c s="25" t="s">
        <v>46</v>
      </c>
      <c s="30" t="s">
        <v>369</v>
      </c>
      <c s="31" t="s">
        <v>173</v>
      </c>
      <c s="32">
        <v>400</v>
      </c>
      <c s="33">
        <v>0</v>
      </c>
      <c s="33">
        <f>ROUND(ROUND(H63,2)*ROUND(G63,3),2)</f>
      </c>
      <c r="O63">
        <f>(I63*21)/100</f>
      </c>
      <c t="s">
        <v>22</v>
      </c>
    </row>
    <row r="64" spans="1:5" ht="25.5">
      <c r="A64" s="34" t="s">
        <v>49</v>
      </c>
      <c r="E64" s="35" t="s">
        <v>3022</v>
      </c>
    </row>
    <row r="65" spans="1:5" ht="12.75">
      <c r="A65" s="36" t="s">
        <v>51</v>
      </c>
      <c r="E65" s="37" t="s">
        <v>3023</v>
      </c>
    </row>
    <row r="66" spans="1:5" ht="38.25">
      <c r="A66" t="s">
        <v>53</v>
      </c>
      <c r="E66" s="35" t="s">
        <v>285</v>
      </c>
    </row>
    <row r="67" spans="1:16" ht="12.75">
      <c r="A67" s="25" t="s">
        <v>44</v>
      </c>
      <c s="29" t="s">
        <v>107</v>
      </c>
      <c s="29" t="s">
        <v>623</v>
      </c>
      <c s="25" t="s">
        <v>46</v>
      </c>
      <c s="30" t="s">
        <v>624</v>
      </c>
      <c s="31" t="s">
        <v>173</v>
      </c>
      <c s="32">
        <v>920</v>
      </c>
      <c s="33">
        <v>0</v>
      </c>
      <c s="33">
        <f>ROUND(ROUND(H67,2)*ROUND(G67,3),2)</f>
      </c>
      <c r="O67">
        <f>(I67*21)/100</f>
      </c>
      <c t="s">
        <v>22</v>
      </c>
    </row>
    <row r="68" spans="1:5" ht="25.5">
      <c r="A68" s="34" t="s">
        <v>49</v>
      </c>
      <c r="E68" s="35" t="s">
        <v>3022</v>
      </c>
    </row>
    <row r="69" spans="1:5" ht="12.75">
      <c r="A69" s="36" t="s">
        <v>51</v>
      </c>
      <c r="E69" s="37" t="s">
        <v>3024</v>
      </c>
    </row>
    <row r="70" spans="1:5" ht="38.25">
      <c r="A70" t="s">
        <v>53</v>
      </c>
      <c r="E70" s="35" t="s">
        <v>289</v>
      </c>
    </row>
    <row r="71" spans="1:16" ht="12.75">
      <c r="A71" s="25" t="s">
        <v>44</v>
      </c>
      <c s="29" t="s">
        <v>112</v>
      </c>
      <c s="29" t="s">
        <v>434</v>
      </c>
      <c s="25" t="s">
        <v>46</v>
      </c>
      <c s="30" t="s">
        <v>435</v>
      </c>
      <c s="31" t="s">
        <v>173</v>
      </c>
      <c s="32">
        <v>7550</v>
      </c>
      <c s="33">
        <v>0</v>
      </c>
      <c s="33">
        <f>ROUND(ROUND(H71,2)*ROUND(G71,3),2)</f>
      </c>
      <c r="O71">
        <f>(I71*21)/100</f>
      </c>
      <c t="s">
        <v>22</v>
      </c>
    </row>
    <row r="72" spans="1:5" ht="25.5">
      <c r="A72" s="34" t="s">
        <v>49</v>
      </c>
      <c r="E72" s="35" t="s">
        <v>3025</v>
      </c>
    </row>
    <row r="73" spans="1:5" ht="38.25">
      <c r="A73" s="36" t="s">
        <v>51</v>
      </c>
      <c r="E73" s="37" t="s">
        <v>3026</v>
      </c>
    </row>
    <row r="74" spans="1:5" ht="38.25">
      <c r="A74" t="s">
        <v>53</v>
      </c>
      <c r="E74" s="35" t="s">
        <v>289</v>
      </c>
    </row>
    <row r="75" spans="1:16" ht="12.75">
      <c r="A75" s="25" t="s">
        <v>44</v>
      </c>
      <c s="29" t="s">
        <v>116</v>
      </c>
      <c s="29" t="s">
        <v>438</v>
      </c>
      <c s="25" t="s">
        <v>46</v>
      </c>
      <c s="30" t="s">
        <v>439</v>
      </c>
      <c s="31" t="s">
        <v>173</v>
      </c>
      <c s="32">
        <v>7550</v>
      </c>
      <c s="33">
        <v>0</v>
      </c>
      <c s="33">
        <f>ROUND(ROUND(H75,2)*ROUND(G75,3),2)</f>
      </c>
      <c r="O75">
        <f>(I75*21)/100</f>
      </c>
      <c t="s">
        <v>22</v>
      </c>
    </row>
    <row r="76" spans="1:5" ht="114.75">
      <c r="A76" s="34" t="s">
        <v>49</v>
      </c>
      <c r="E76" s="35" t="s">
        <v>3027</v>
      </c>
    </row>
    <row r="77" spans="1:5" ht="38.25">
      <c r="A77" s="36" t="s">
        <v>51</v>
      </c>
      <c r="E77" s="37" t="s">
        <v>3026</v>
      </c>
    </row>
    <row r="78" spans="1:5" ht="38.25">
      <c r="A78" t="s">
        <v>53</v>
      </c>
      <c r="E78" s="35" t="s">
        <v>295</v>
      </c>
    </row>
    <row r="79" spans="1:18" ht="12.75" customHeight="1">
      <c r="A79" s="6" t="s">
        <v>42</v>
      </c>
      <c s="6"/>
      <c s="40" t="s">
        <v>39</v>
      </c>
      <c s="6"/>
      <c s="27" t="s">
        <v>488</v>
      </c>
      <c s="6"/>
      <c s="6"/>
      <c s="6"/>
      <c s="41">
        <f>0+Q79</f>
      </c>
      <c r="O79">
        <f>0+R79</f>
      </c>
      <c r="Q79">
        <f>0+I80+I84+I88+I92+I96</f>
      </c>
      <c>
        <f>0+O80+O84+O88+O92+O96</f>
      </c>
    </row>
    <row r="80" spans="1:16" ht="12.75">
      <c r="A80" s="25" t="s">
        <v>44</v>
      </c>
      <c s="29" t="s">
        <v>121</v>
      </c>
      <c s="29" t="s">
        <v>884</v>
      </c>
      <c s="25" t="s">
        <v>46</v>
      </c>
      <c s="30" t="s">
        <v>885</v>
      </c>
      <c s="31" t="s">
        <v>221</v>
      </c>
      <c s="32">
        <v>16</v>
      </c>
      <c s="33">
        <v>0</v>
      </c>
      <c s="33">
        <f>ROUND(ROUND(H80,2)*ROUND(G80,3),2)</f>
      </c>
      <c r="O80">
        <f>(I80*21)/100</f>
      </c>
      <c t="s">
        <v>22</v>
      </c>
    </row>
    <row r="81" spans="1:5" ht="25.5">
      <c r="A81" s="34" t="s">
        <v>49</v>
      </c>
      <c r="E81" s="35" t="s">
        <v>3028</v>
      </c>
    </row>
    <row r="82" spans="1:5" ht="63.75">
      <c r="A82" s="36" t="s">
        <v>51</v>
      </c>
      <c r="E82" s="37" t="s">
        <v>3029</v>
      </c>
    </row>
    <row r="83" spans="1:5" ht="25.5">
      <c r="A83" t="s">
        <v>53</v>
      </c>
      <c r="E83" s="35" t="s">
        <v>888</v>
      </c>
    </row>
    <row r="84" spans="1:16" ht="12.75">
      <c r="A84" s="25" t="s">
        <v>44</v>
      </c>
      <c s="29" t="s">
        <v>123</v>
      </c>
      <c s="29" t="s">
        <v>494</v>
      </c>
      <c s="25" t="s">
        <v>46</v>
      </c>
      <c s="30" t="s">
        <v>495</v>
      </c>
      <c s="31" t="s">
        <v>256</v>
      </c>
      <c s="32">
        <v>3.885</v>
      </c>
      <c s="33">
        <v>0</v>
      </c>
      <c s="33">
        <f>ROUND(ROUND(H84,2)*ROUND(G84,3),2)</f>
      </c>
      <c r="O84">
        <f>(I84*21)/100</f>
      </c>
      <c t="s">
        <v>22</v>
      </c>
    </row>
    <row r="85" spans="1:5" ht="51">
      <c r="A85" s="34" t="s">
        <v>49</v>
      </c>
      <c r="E85" s="35" t="s">
        <v>3030</v>
      </c>
    </row>
    <row r="86" spans="1:5" ht="12.75">
      <c r="A86" s="36" t="s">
        <v>51</v>
      </c>
      <c r="E86" s="37" t="s">
        <v>3031</v>
      </c>
    </row>
    <row r="87" spans="1:5" ht="102">
      <c r="A87" t="s">
        <v>53</v>
      </c>
      <c r="E87" s="35" t="s">
        <v>493</v>
      </c>
    </row>
    <row r="88" spans="1:16" ht="12.75">
      <c r="A88" s="25" t="s">
        <v>44</v>
      </c>
      <c s="29" t="s">
        <v>129</v>
      </c>
      <c s="29" t="s">
        <v>1279</v>
      </c>
      <c s="25" t="s">
        <v>46</v>
      </c>
      <c s="30" t="s">
        <v>1280</v>
      </c>
      <c s="31" t="s">
        <v>415</v>
      </c>
      <c s="32">
        <v>9</v>
      </c>
      <c s="33">
        <v>0</v>
      </c>
      <c s="33">
        <f>ROUND(ROUND(H88,2)*ROUND(G88,3),2)</f>
      </c>
      <c r="O88">
        <f>(I88*21)/100</f>
      </c>
      <c t="s">
        <v>22</v>
      </c>
    </row>
    <row r="89" spans="1:5" ht="38.25">
      <c r="A89" s="34" t="s">
        <v>49</v>
      </c>
      <c r="E89" s="35" t="s">
        <v>3032</v>
      </c>
    </row>
    <row r="90" spans="1:5" ht="12.75">
      <c r="A90" s="36" t="s">
        <v>51</v>
      </c>
      <c r="E90" s="37" t="s">
        <v>3033</v>
      </c>
    </row>
    <row r="91" spans="1:5" ht="114.75">
      <c r="A91" t="s">
        <v>53</v>
      </c>
      <c r="E91" s="35" t="s">
        <v>970</v>
      </c>
    </row>
    <row r="92" spans="1:16" ht="12.75">
      <c r="A92" s="25" t="s">
        <v>44</v>
      </c>
      <c s="29" t="s">
        <v>133</v>
      </c>
      <c s="29" t="s">
        <v>978</v>
      </c>
      <c s="25" t="s">
        <v>46</v>
      </c>
      <c s="30" t="s">
        <v>979</v>
      </c>
      <c s="31" t="s">
        <v>221</v>
      </c>
      <c s="32">
        <v>8</v>
      </c>
      <c s="33">
        <v>0</v>
      </c>
      <c s="33">
        <f>ROUND(ROUND(H92,2)*ROUND(G92,3),2)</f>
      </c>
      <c r="O92">
        <f>(I92*21)/100</f>
      </c>
      <c t="s">
        <v>22</v>
      </c>
    </row>
    <row r="93" spans="1:5" ht="38.25">
      <c r="A93" s="34" t="s">
        <v>49</v>
      </c>
      <c r="E93" s="35" t="s">
        <v>3034</v>
      </c>
    </row>
    <row r="94" spans="1:5" ht="51">
      <c r="A94" s="36" t="s">
        <v>51</v>
      </c>
      <c r="E94" s="37" t="s">
        <v>3035</v>
      </c>
    </row>
    <row r="95" spans="1:5" ht="89.25">
      <c r="A95" t="s">
        <v>53</v>
      </c>
      <c r="E95" s="35" t="s">
        <v>982</v>
      </c>
    </row>
    <row r="96" spans="1:16" ht="12.75">
      <c r="A96" s="25" t="s">
        <v>44</v>
      </c>
      <c s="29" t="s">
        <v>135</v>
      </c>
      <c s="29" t="s">
        <v>984</v>
      </c>
      <c s="25" t="s">
        <v>46</v>
      </c>
      <c s="30" t="s">
        <v>985</v>
      </c>
      <c s="31" t="s">
        <v>415</v>
      </c>
      <c s="32">
        <v>388</v>
      </c>
      <c s="33">
        <v>0</v>
      </c>
      <c s="33">
        <f>ROUND(ROUND(H96,2)*ROUND(G96,3),2)</f>
      </c>
      <c r="O96">
        <f>(I96*21)/100</f>
      </c>
      <c t="s">
        <v>22</v>
      </c>
    </row>
    <row r="97" spans="1:5" ht="38.25">
      <c r="A97" s="34" t="s">
        <v>49</v>
      </c>
      <c r="E97" s="35" t="s">
        <v>3036</v>
      </c>
    </row>
    <row r="98" spans="1:5" ht="51">
      <c r="A98" s="36" t="s">
        <v>51</v>
      </c>
      <c r="E98" s="37" t="s">
        <v>3037</v>
      </c>
    </row>
    <row r="99" spans="1:5" ht="76.5">
      <c r="A99" t="s">
        <v>53</v>
      </c>
      <c r="E99" s="35" t="s">
        <v>988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7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0+O9+O22+O63</f>
      </c>
      <c t="s">
        <v>21</v>
      </c>
    </row>
    <row r="3" spans="1:16" ht="15" customHeight="1">
      <c r="A3" t="s">
        <v>11</v>
      </c>
      <c s="12" t="s">
        <v>13</v>
      </c>
      <c s="13" t="s">
        <v>14</v>
      </c>
      <c s="1"/>
      <c s="14" t="s">
        <v>15</v>
      </c>
      <c s="1"/>
      <c s="9"/>
      <c s="8" t="s">
        <v>3038</v>
      </c>
      <c s="38">
        <f>0+I9+I22+I63</f>
      </c>
      <c r="O3" t="s">
        <v>18</v>
      </c>
      <c t="s">
        <v>22</v>
      </c>
    </row>
    <row r="4" spans="1:16" ht="15" customHeight="1">
      <c r="A4" t="s">
        <v>16</v>
      </c>
      <c s="12" t="s">
        <v>1592</v>
      </c>
      <c s="13" t="s">
        <v>2998</v>
      </c>
      <c s="1"/>
      <c s="14" t="s">
        <v>2999</v>
      </c>
      <c s="1"/>
      <c s="1"/>
      <c s="11"/>
      <c s="11"/>
      <c r="O4" t="s">
        <v>19</v>
      </c>
      <c t="s">
        <v>22</v>
      </c>
    </row>
    <row r="5" spans="1:16" ht="12.75" customHeight="1">
      <c r="A5" t="s">
        <v>1595</v>
      </c>
      <c s="16" t="s">
        <v>17</v>
      </c>
      <c s="17" t="s">
        <v>3038</v>
      </c>
      <c s="6"/>
      <c s="18" t="s">
        <v>3039</v>
      </c>
      <c s="6"/>
      <c s="6"/>
      <c s="6"/>
      <c s="6"/>
      <c r="O5" t="s">
        <v>20</v>
      </c>
      <c t="s">
        <v>22</v>
      </c>
    </row>
    <row r="6" spans="1:9" ht="12.75" customHeight="1">
      <c r="A6" s="15" t="s">
        <v>25</v>
      </c>
      <c s="15" t="s">
        <v>27</v>
      </c>
      <c s="15" t="s">
        <v>29</v>
      </c>
      <c s="15" t="s">
        <v>30</v>
      </c>
      <c s="15" t="s">
        <v>31</v>
      </c>
      <c s="15" t="s">
        <v>33</v>
      </c>
      <c s="15" t="s">
        <v>35</v>
      </c>
      <c s="15" t="s">
        <v>37</v>
      </c>
      <c s="15"/>
    </row>
    <row r="7" spans="1:9" ht="12.75" customHeight="1">
      <c r="A7" s="15"/>
      <c s="15"/>
      <c s="15"/>
      <c s="15"/>
      <c s="15"/>
      <c s="15"/>
      <c s="15"/>
      <c s="15" t="s">
        <v>38</v>
      </c>
      <c s="15" t="s">
        <v>40</v>
      </c>
    </row>
    <row r="8" spans="1:9" ht="12.75" customHeight="1">
      <c r="A8" s="15" t="s">
        <v>26</v>
      </c>
      <c s="15" t="s">
        <v>28</v>
      </c>
      <c s="15" t="s">
        <v>22</v>
      </c>
      <c s="15" t="s">
        <v>21</v>
      </c>
      <c s="15" t="s">
        <v>32</v>
      </c>
      <c s="15" t="s">
        <v>34</v>
      </c>
      <c s="15" t="s">
        <v>36</v>
      </c>
      <c s="15" t="s">
        <v>39</v>
      </c>
      <c s="15" t="s">
        <v>41</v>
      </c>
    </row>
    <row r="9" spans="1:18" ht="12.75" customHeight="1">
      <c r="A9" s="19" t="s">
        <v>42</v>
      </c>
      <c s="19"/>
      <c s="26" t="s">
        <v>26</v>
      </c>
      <c s="19"/>
      <c s="27" t="s">
        <v>43</v>
      </c>
      <c s="19"/>
      <c s="19"/>
      <c s="19"/>
      <c s="28">
        <f>0+Q9</f>
      </c>
      <c r="O9">
        <f>0+R9</f>
      </c>
      <c r="Q9">
        <f>0+I10+I14+I18</f>
      </c>
      <c>
        <f>0+O10+O14+O18</f>
      </c>
    </row>
    <row r="10" spans="1:16" ht="25.5">
      <c r="A10" s="25" t="s">
        <v>44</v>
      </c>
      <c s="29" t="s">
        <v>28</v>
      </c>
      <c s="29" t="s">
        <v>298</v>
      </c>
      <c s="25" t="s">
        <v>46</v>
      </c>
      <c s="30" t="s">
        <v>474</v>
      </c>
      <c s="31" t="s">
        <v>300</v>
      </c>
      <c s="32">
        <v>167.2</v>
      </c>
      <c s="33">
        <v>0</v>
      </c>
      <c s="33">
        <f>ROUND(ROUND(H10,2)*ROUND(G10,3),2)</f>
      </c>
      <c r="O10">
        <f>(I10*21)/100</f>
      </c>
      <c t="s">
        <v>22</v>
      </c>
    </row>
    <row r="11" spans="1:5" ht="12.75">
      <c r="A11" s="34" t="s">
        <v>49</v>
      </c>
      <c r="E11" s="35" t="s">
        <v>46</v>
      </c>
    </row>
    <row r="12" spans="1:5" ht="38.25">
      <c r="A12" s="36" t="s">
        <v>51</v>
      </c>
      <c r="E12" s="37" t="s">
        <v>3040</v>
      </c>
    </row>
    <row r="13" spans="1:5" ht="140.25">
      <c r="A13" t="s">
        <v>53</v>
      </c>
      <c r="E13" s="35" t="s">
        <v>302</v>
      </c>
    </row>
    <row r="14" spans="1:16" ht="25.5">
      <c r="A14" s="25" t="s">
        <v>44</v>
      </c>
      <c s="29" t="s">
        <v>22</v>
      </c>
      <c s="29" t="s">
        <v>396</v>
      </c>
      <c s="25" t="s">
        <v>46</v>
      </c>
      <c s="30" t="s">
        <v>397</v>
      </c>
      <c s="31" t="s">
        <v>300</v>
      </c>
      <c s="32">
        <v>45.6</v>
      </c>
      <c s="33">
        <v>0</v>
      </c>
      <c s="33">
        <f>ROUND(ROUND(H14,2)*ROUND(G14,3),2)</f>
      </c>
      <c r="O14">
        <f>(I14*21)/100</f>
      </c>
      <c t="s">
        <v>22</v>
      </c>
    </row>
    <row r="15" spans="1:5" ht="51">
      <c r="A15" s="34" t="s">
        <v>49</v>
      </c>
      <c r="E15" s="35" t="s">
        <v>3041</v>
      </c>
    </row>
    <row r="16" spans="1:5" ht="12.75">
      <c r="A16" s="36" t="s">
        <v>51</v>
      </c>
      <c r="E16" s="37" t="s">
        <v>3042</v>
      </c>
    </row>
    <row r="17" spans="1:5" ht="140.25">
      <c r="A17" t="s">
        <v>53</v>
      </c>
      <c r="E17" s="35" t="s">
        <v>302</v>
      </c>
    </row>
    <row r="18" spans="1:16" ht="25.5">
      <c r="A18" s="25" t="s">
        <v>44</v>
      </c>
      <c s="29" t="s">
        <v>21</v>
      </c>
      <c s="29" t="s">
        <v>476</v>
      </c>
      <c s="25" t="s">
        <v>46</v>
      </c>
      <c s="30" t="s">
        <v>3043</v>
      </c>
      <c s="31" t="s">
        <v>300</v>
      </c>
      <c s="32">
        <v>23.163</v>
      </c>
      <c s="33">
        <v>0</v>
      </c>
      <c s="33">
        <f>ROUND(ROUND(H18,2)*ROUND(G18,3),2)</f>
      </c>
      <c r="O18">
        <f>(I18*21)/100</f>
      </c>
      <c t="s">
        <v>22</v>
      </c>
    </row>
    <row r="19" spans="1:5" ht="25.5">
      <c r="A19" s="34" t="s">
        <v>49</v>
      </c>
      <c r="E19" s="35" t="s">
        <v>2312</v>
      </c>
    </row>
    <row r="20" spans="1:5" ht="63.75">
      <c r="A20" s="36" t="s">
        <v>51</v>
      </c>
      <c r="E20" s="37" t="s">
        <v>3044</v>
      </c>
    </row>
    <row r="21" spans="1:5" ht="140.25">
      <c r="A21" t="s">
        <v>53</v>
      </c>
      <c r="E21" s="35" t="s">
        <v>302</v>
      </c>
    </row>
    <row r="22" spans="1:18" ht="12.75" customHeight="1">
      <c r="A22" s="6" t="s">
        <v>42</v>
      </c>
      <c s="6"/>
      <c s="40" t="s">
        <v>28</v>
      </c>
      <c s="6"/>
      <c s="27" t="s">
        <v>198</v>
      </c>
      <c s="6"/>
      <c s="6"/>
      <c s="6"/>
      <c s="41">
        <f>0+Q22</f>
      </c>
      <c r="O22">
        <f>0+R22</f>
      </c>
      <c r="Q22">
        <f>0+I23+I27+I31+I35+I39+I43+I47+I51+I55+I59</f>
      </c>
      <c>
        <f>0+O23+O27+O31+O35+O39+O43+O47+O51+O55+O59</f>
      </c>
    </row>
    <row r="23" spans="1:16" ht="12.75">
      <c r="A23" s="25" t="s">
        <v>44</v>
      </c>
      <c s="29" t="s">
        <v>32</v>
      </c>
      <c s="29" t="s">
        <v>303</v>
      </c>
      <c s="25" t="s">
        <v>46</v>
      </c>
      <c s="30" t="s">
        <v>304</v>
      </c>
      <c s="31" t="s">
        <v>173</v>
      </c>
      <c s="32">
        <v>360</v>
      </c>
      <c s="33">
        <v>0</v>
      </c>
      <c s="33">
        <f>ROUND(ROUND(H23,2)*ROUND(G23,3),2)</f>
      </c>
      <c r="O23">
        <f>(I23*21)/100</f>
      </c>
      <c t="s">
        <v>22</v>
      </c>
    </row>
    <row r="24" spans="1:5" ht="51">
      <c r="A24" s="34" t="s">
        <v>49</v>
      </c>
      <c r="E24" s="35" t="s">
        <v>3007</v>
      </c>
    </row>
    <row r="25" spans="1:5" ht="12.75">
      <c r="A25" s="36" t="s">
        <v>51</v>
      </c>
      <c r="E25" s="37" t="s">
        <v>3045</v>
      </c>
    </row>
    <row r="26" spans="1:5" ht="12.75">
      <c r="A26" t="s">
        <v>53</v>
      </c>
      <c r="E26" s="35" t="s">
        <v>307</v>
      </c>
    </row>
    <row r="27" spans="1:16" ht="12.75">
      <c r="A27" s="25" t="s">
        <v>44</v>
      </c>
      <c s="29" t="s">
        <v>34</v>
      </c>
      <c s="29" t="s">
        <v>402</v>
      </c>
      <c s="25" t="s">
        <v>46</v>
      </c>
      <c s="30" t="s">
        <v>403</v>
      </c>
      <c s="31" t="s">
        <v>256</v>
      </c>
      <c s="32">
        <v>19</v>
      </c>
      <c s="33">
        <v>0</v>
      </c>
      <c s="33">
        <f>ROUND(ROUND(H27,2)*ROUND(G27,3),2)</f>
      </c>
      <c r="O27">
        <f>(I27*21)/100</f>
      </c>
      <c t="s">
        <v>22</v>
      </c>
    </row>
    <row r="28" spans="1:5" ht="51">
      <c r="A28" s="34" t="s">
        <v>49</v>
      </c>
      <c r="E28" s="35" t="s">
        <v>3046</v>
      </c>
    </row>
    <row r="29" spans="1:5" ht="12.75">
      <c r="A29" s="36" t="s">
        <v>51</v>
      </c>
      <c r="E29" s="37" t="s">
        <v>3047</v>
      </c>
    </row>
    <row r="30" spans="1:5" ht="63.75">
      <c r="A30" t="s">
        <v>53</v>
      </c>
      <c r="E30" s="35" t="s">
        <v>312</v>
      </c>
    </row>
    <row r="31" spans="1:16" ht="12.75">
      <c r="A31" s="25" t="s">
        <v>44</v>
      </c>
      <c s="29" t="s">
        <v>36</v>
      </c>
      <c s="29" t="s">
        <v>532</v>
      </c>
      <c s="25" t="s">
        <v>46</v>
      </c>
      <c s="30" t="s">
        <v>533</v>
      </c>
      <c s="31" t="s">
        <v>173</v>
      </c>
      <c s="32">
        <v>4</v>
      </c>
      <c s="33">
        <v>0</v>
      </c>
      <c s="33">
        <f>ROUND(ROUND(H31,2)*ROUND(G31,3),2)</f>
      </c>
      <c r="O31">
        <f>(I31*21)/100</f>
      </c>
      <c t="s">
        <v>22</v>
      </c>
    </row>
    <row r="32" spans="1:5" ht="38.25">
      <c r="A32" s="34" t="s">
        <v>49</v>
      </c>
      <c r="E32" s="35" t="s">
        <v>3011</v>
      </c>
    </row>
    <row r="33" spans="1:5" ht="12.75">
      <c r="A33" s="36" t="s">
        <v>51</v>
      </c>
      <c r="E33" s="37" t="s">
        <v>3048</v>
      </c>
    </row>
    <row r="34" spans="1:5" ht="63.75">
      <c r="A34" t="s">
        <v>53</v>
      </c>
      <c r="E34" s="35" t="s">
        <v>536</v>
      </c>
    </row>
    <row r="35" spans="1:16" ht="25.5">
      <c r="A35" s="25" t="s">
        <v>44</v>
      </c>
      <c s="29" t="s">
        <v>73</v>
      </c>
      <c s="29" t="s">
        <v>308</v>
      </c>
      <c s="25" t="s">
        <v>46</v>
      </c>
      <c s="30" t="s">
        <v>309</v>
      </c>
      <c s="31" t="s">
        <v>256</v>
      </c>
      <c s="32">
        <v>133</v>
      </c>
      <c s="33">
        <v>0</v>
      </c>
      <c s="33">
        <f>ROUND(ROUND(H35,2)*ROUND(G35,3),2)</f>
      </c>
      <c r="O35">
        <f>(I35*21)/100</f>
      </c>
      <c t="s">
        <v>22</v>
      </c>
    </row>
    <row r="36" spans="1:5" ht="76.5">
      <c r="A36" s="34" t="s">
        <v>49</v>
      </c>
      <c r="E36" s="35" t="s">
        <v>3049</v>
      </c>
    </row>
    <row r="37" spans="1:5" ht="12.75">
      <c r="A37" s="36" t="s">
        <v>51</v>
      </c>
      <c r="E37" s="37" t="s">
        <v>3050</v>
      </c>
    </row>
    <row r="38" spans="1:5" ht="63.75">
      <c r="A38" t="s">
        <v>53</v>
      </c>
      <c r="E38" s="35" t="s">
        <v>312</v>
      </c>
    </row>
    <row r="39" spans="1:16" ht="12.75">
      <c r="A39" s="25" t="s">
        <v>44</v>
      </c>
      <c s="29" t="s">
        <v>77</v>
      </c>
      <c s="29" t="s">
        <v>407</v>
      </c>
      <c s="25" t="s">
        <v>46</v>
      </c>
      <c s="30" t="s">
        <v>408</v>
      </c>
      <c s="31" t="s">
        <v>256</v>
      </c>
      <c s="32">
        <v>45.6</v>
      </c>
      <c s="33">
        <v>0</v>
      </c>
      <c s="33">
        <f>ROUND(ROUND(H39,2)*ROUND(G39,3),2)</f>
      </c>
      <c r="O39">
        <f>(I39*21)/100</f>
      </c>
      <c t="s">
        <v>22</v>
      </c>
    </row>
    <row r="40" spans="1:5" ht="76.5">
      <c r="A40" s="34" t="s">
        <v>49</v>
      </c>
      <c r="E40" s="35" t="s">
        <v>3051</v>
      </c>
    </row>
    <row r="41" spans="1:5" ht="12.75">
      <c r="A41" s="36" t="s">
        <v>51</v>
      </c>
      <c r="E41" s="37" t="s">
        <v>3052</v>
      </c>
    </row>
    <row r="42" spans="1:5" ht="63.75">
      <c r="A42" t="s">
        <v>53</v>
      </c>
      <c r="E42" s="35" t="s">
        <v>312</v>
      </c>
    </row>
    <row r="43" spans="1:16" ht="12.75">
      <c r="A43" s="25" t="s">
        <v>44</v>
      </c>
      <c s="29" t="s">
        <v>39</v>
      </c>
      <c s="29" t="s">
        <v>317</v>
      </c>
      <c s="25" t="s">
        <v>46</v>
      </c>
      <c s="30" t="s">
        <v>318</v>
      </c>
      <c s="31" t="s">
        <v>256</v>
      </c>
      <c s="32">
        <v>124</v>
      </c>
      <c s="33">
        <v>0</v>
      </c>
      <c s="33">
        <f>ROUND(ROUND(H43,2)*ROUND(G43,3),2)</f>
      </c>
      <c r="O43">
        <f>(I43*21)/100</f>
      </c>
      <c t="s">
        <v>22</v>
      </c>
    </row>
    <row r="44" spans="1:5" ht="51">
      <c r="A44" s="34" t="s">
        <v>49</v>
      </c>
      <c r="E44" s="35" t="s">
        <v>3053</v>
      </c>
    </row>
    <row r="45" spans="1:5" ht="12.75">
      <c r="A45" s="36" t="s">
        <v>51</v>
      </c>
      <c r="E45" s="37" t="s">
        <v>3054</v>
      </c>
    </row>
    <row r="46" spans="1:5" ht="369.75">
      <c r="A46" t="s">
        <v>53</v>
      </c>
      <c r="E46" s="35" t="s">
        <v>321</v>
      </c>
    </row>
    <row r="47" spans="1:16" ht="12.75">
      <c r="A47" s="25" t="s">
        <v>44</v>
      </c>
      <c s="29" t="s">
        <v>41</v>
      </c>
      <c s="29" t="s">
        <v>264</v>
      </c>
      <c s="25" t="s">
        <v>83</v>
      </c>
      <c s="30" t="s">
        <v>265</v>
      </c>
      <c s="31" t="s">
        <v>256</v>
      </c>
      <c s="32">
        <v>90</v>
      </c>
      <c s="33">
        <v>0</v>
      </c>
      <c s="33">
        <f>ROUND(ROUND(H47,2)*ROUND(G47,3),2)</f>
      </c>
      <c r="O47">
        <f>(I47*21)/100</f>
      </c>
      <c t="s">
        <v>22</v>
      </c>
    </row>
    <row r="48" spans="1:5" ht="12.75">
      <c r="A48" s="34" t="s">
        <v>49</v>
      </c>
      <c r="E48" s="35" t="s">
        <v>421</v>
      </c>
    </row>
    <row r="49" spans="1:5" ht="12.75">
      <c r="A49" s="36" t="s">
        <v>51</v>
      </c>
      <c r="E49" s="37" t="s">
        <v>3055</v>
      </c>
    </row>
    <row r="50" spans="1:5" ht="306">
      <c r="A50" t="s">
        <v>53</v>
      </c>
      <c r="E50" s="35" t="s">
        <v>268</v>
      </c>
    </row>
    <row r="51" spans="1:16" ht="12.75">
      <c r="A51" s="25" t="s">
        <v>44</v>
      </c>
      <c s="29" t="s">
        <v>88</v>
      </c>
      <c s="29" t="s">
        <v>264</v>
      </c>
      <c s="25" t="s">
        <v>86</v>
      </c>
      <c s="30" t="s">
        <v>265</v>
      </c>
      <c s="31" t="s">
        <v>256</v>
      </c>
      <c s="32">
        <v>195</v>
      </c>
      <c s="33">
        <v>0</v>
      </c>
      <c s="33">
        <f>ROUND(ROUND(H51,2)*ROUND(G51,3),2)</f>
      </c>
      <c r="O51">
        <f>(I51*21)/100</f>
      </c>
      <c t="s">
        <v>22</v>
      </c>
    </row>
    <row r="52" spans="1:5" ht="25.5">
      <c r="A52" s="34" t="s">
        <v>49</v>
      </c>
      <c r="E52" s="35" t="s">
        <v>423</v>
      </c>
    </row>
    <row r="53" spans="1:5" ht="12.75">
      <c r="A53" s="36" t="s">
        <v>51</v>
      </c>
      <c r="E53" s="37" t="s">
        <v>3056</v>
      </c>
    </row>
    <row r="54" spans="1:5" ht="306">
      <c r="A54" t="s">
        <v>53</v>
      </c>
      <c r="E54" s="35" t="s">
        <v>268</v>
      </c>
    </row>
    <row r="55" spans="1:16" ht="12.75">
      <c r="A55" s="25" t="s">
        <v>44</v>
      </c>
      <c s="29" t="s">
        <v>92</v>
      </c>
      <c s="29" t="s">
        <v>358</v>
      </c>
      <c s="25" t="s">
        <v>46</v>
      </c>
      <c s="30" t="s">
        <v>359</v>
      </c>
      <c s="31" t="s">
        <v>256</v>
      </c>
      <c s="32">
        <v>90</v>
      </c>
      <c s="33">
        <v>0</v>
      </c>
      <c s="33">
        <f>ROUND(ROUND(H55,2)*ROUND(G55,3),2)</f>
      </c>
      <c r="O55">
        <f>(I55*21)/100</f>
      </c>
      <c t="s">
        <v>22</v>
      </c>
    </row>
    <row r="56" spans="1:5" ht="25.5">
      <c r="A56" s="34" t="s">
        <v>49</v>
      </c>
      <c r="E56" s="35" t="s">
        <v>360</v>
      </c>
    </row>
    <row r="57" spans="1:5" ht="12.75">
      <c r="A57" s="36" t="s">
        <v>51</v>
      </c>
      <c r="E57" s="37" t="s">
        <v>3057</v>
      </c>
    </row>
    <row r="58" spans="1:5" ht="229.5">
      <c r="A58" t="s">
        <v>53</v>
      </c>
      <c r="E58" s="35" t="s">
        <v>362</v>
      </c>
    </row>
    <row r="59" spans="1:16" ht="12.75">
      <c r="A59" s="25" t="s">
        <v>44</v>
      </c>
      <c s="29" t="s">
        <v>97</v>
      </c>
      <c s="29" t="s">
        <v>434</v>
      </c>
      <c s="25" t="s">
        <v>46</v>
      </c>
      <c s="30" t="s">
        <v>435</v>
      </c>
      <c s="31" t="s">
        <v>173</v>
      </c>
      <c s="32">
        <v>650</v>
      </c>
      <c s="33">
        <v>0</v>
      </c>
      <c s="33">
        <f>ROUND(ROUND(H59,2)*ROUND(G59,3),2)</f>
      </c>
      <c r="O59">
        <f>(I59*21)/100</f>
      </c>
      <c t="s">
        <v>22</v>
      </c>
    </row>
    <row r="60" spans="1:5" ht="25.5">
      <c r="A60" s="34" t="s">
        <v>49</v>
      </c>
      <c r="E60" s="35" t="s">
        <v>3058</v>
      </c>
    </row>
    <row r="61" spans="1:5" ht="12.75">
      <c r="A61" s="36" t="s">
        <v>51</v>
      </c>
      <c r="E61" s="37" t="s">
        <v>3059</v>
      </c>
    </row>
    <row r="62" spans="1:5" ht="38.25">
      <c r="A62" t="s">
        <v>53</v>
      </c>
      <c r="E62" s="35" t="s">
        <v>289</v>
      </c>
    </row>
    <row r="63" spans="1:18" ht="12.75" customHeight="1">
      <c r="A63" s="6" t="s">
        <v>42</v>
      </c>
      <c s="6"/>
      <c s="40" t="s">
        <v>39</v>
      </c>
      <c s="6"/>
      <c s="27" t="s">
        <v>488</v>
      </c>
      <c s="6"/>
      <c s="6"/>
      <c s="6"/>
      <c s="41">
        <f>0+Q63</f>
      </c>
      <c r="O63">
        <f>0+R63</f>
      </c>
      <c r="Q63">
        <f>0+I64+I68+I72+I76</f>
      </c>
      <c>
        <f>0+O64+O68+O72+O76</f>
      </c>
    </row>
    <row r="64" spans="1:16" ht="25.5">
      <c r="A64" s="25" t="s">
        <v>44</v>
      </c>
      <c s="29" t="s">
        <v>102</v>
      </c>
      <c s="29" t="s">
        <v>869</v>
      </c>
      <c s="25" t="s">
        <v>46</v>
      </c>
      <c s="30" t="s">
        <v>870</v>
      </c>
      <c s="31" t="s">
        <v>415</v>
      </c>
      <c s="32">
        <v>50</v>
      </c>
      <c s="33">
        <v>0</v>
      </c>
      <c s="33">
        <f>ROUND(ROUND(H64,2)*ROUND(G64,3),2)</f>
      </c>
      <c r="O64">
        <f>(I64*21)/100</f>
      </c>
      <c t="s">
        <v>22</v>
      </c>
    </row>
    <row r="65" spans="1:5" ht="38.25">
      <c r="A65" s="34" t="s">
        <v>49</v>
      </c>
      <c r="E65" s="35" t="s">
        <v>3060</v>
      </c>
    </row>
    <row r="66" spans="1:5" ht="12.75">
      <c r="A66" s="36" t="s">
        <v>51</v>
      </c>
      <c r="E66" s="37" t="s">
        <v>3061</v>
      </c>
    </row>
    <row r="67" spans="1:5" ht="38.25">
      <c r="A67" t="s">
        <v>53</v>
      </c>
      <c r="E67" s="35" t="s">
        <v>861</v>
      </c>
    </row>
    <row r="68" spans="1:16" ht="12.75">
      <c r="A68" s="25" t="s">
        <v>44</v>
      </c>
      <c s="29" t="s">
        <v>107</v>
      </c>
      <c s="29" t="s">
        <v>494</v>
      </c>
      <c s="25" t="s">
        <v>46</v>
      </c>
      <c s="30" t="s">
        <v>495</v>
      </c>
      <c s="31" t="s">
        <v>256</v>
      </c>
      <c s="32">
        <v>4.725</v>
      </c>
      <c s="33">
        <v>0</v>
      </c>
      <c s="33">
        <f>ROUND(ROUND(H68,2)*ROUND(G68,3),2)</f>
      </c>
      <c r="O68">
        <f>(I68*21)/100</f>
      </c>
      <c t="s">
        <v>22</v>
      </c>
    </row>
    <row r="69" spans="1:5" ht="51">
      <c r="A69" s="34" t="s">
        <v>49</v>
      </c>
      <c r="E69" s="35" t="s">
        <v>3030</v>
      </c>
    </row>
    <row r="70" spans="1:5" ht="38.25">
      <c r="A70" s="36" t="s">
        <v>51</v>
      </c>
      <c r="E70" s="37" t="s">
        <v>3062</v>
      </c>
    </row>
    <row r="71" spans="1:5" ht="102">
      <c r="A71" t="s">
        <v>53</v>
      </c>
      <c r="E71" s="35" t="s">
        <v>493</v>
      </c>
    </row>
    <row r="72" spans="1:16" ht="12.75">
      <c r="A72" s="25" t="s">
        <v>44</v>
      </c>
      <c s="29" t="s">
        <v>112</v>
      </c>
      <c s="29" t="s">
        <v>961</v>
      </c>
      <c s="25" t="s">
        <v>46</v>
      </c>
      <c s="30" t="s">
        <v>962</v>
      </c>
      <c s="31" t="s">
        <v>256</v>
      </c>
      <c s="32">
        <v>2.888</v>
      </c>
      <c s="33">
        <v>0</v>
      </c>
      <c s="33">
        <f>ROUND(ROUND(H72,2)*ROUND(G72,3),2)</f>
      </c>
      <c r="O72">
        <f>(I72*21)/100</f>
      </c>
      <c t="s">
        <v>22</v>
      </c>
    </row>
    <row r="73" spans="1:5" ht="38.25">
      <c r="A73" s="34" t="s">
        <v>49</v>
      </c>
      <c r="E73" s="35" t="s">
        <v>3063</v>
      </c>
    </row>
    <row r="74" spans="1:5" ht="12.75">
      <c r="A74" s="36" t="s">
        <v>51</v>
      </c>
      <c r="E74" s="37" t="s">
        <v>3064</v>
      </c>
    </row>
    <row r="75" spans="1:5" ht="102">
      <c r="A75" t="s">
        <v>53</v>
      </c>
      <c r="E75" s="35" t="s">
        <v>493</v>
      </c>
    </row>
    <row r="76" spans="1:16" ht="12.75">
      <c r="A76" s="25" t="s">
        <v>44</v>
      </c>
      <c s="29" t="s">
        <v>116</v>
      </c>
      <c s="29" t="s">
        <v>966</v>
      </c>
      <c s="25" t="s">
        <v>46</v>
      </c>
      <c s="30" t="s">
        <v>967</v>
      </c>
      <c s="31" t="s">
        <v>415</v>
      </c>
      <c s="32">
        <v>11</v>
      </c>
      <c s="33">
        <v>0</v>
      </c>
      <c s="33">
        <f>ROUND(ROUND(H76,2)*ROUND(G76,3),2)</f>
      </c>
      <c r="O76">
        <f>(I76*21)/100</f>
      </c>
      <c t="s">
        <v>22</v>
      </c>
    </row>
    <row r="77" spans="1:5" ht="38.25">
      <c r="A77" s="34" t="s">
        <v>49</v>
      </c>
      <c r="E77" s="35" t="s">
        <v>3065</v>
      </c>
    </row>
    <row r="78" spans="1:5" ht="12.75">
      <c r="A78" s="36" t="s">
        <v>51</v>
      </c>
      <c r="E78" s="37" t="s">
        <v>3066</v>
      </c>
    </row>
    <row r="79" spans="1:5" ht="114.75">
      <c r="A79" t="s">
        <v>53</v>
      </c>
      <c r="E79" s="35" t="s">
        <v>970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7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0+O9+O22+O63</f>
      </c>
      <c t="s">
        <v>21</v>
      </c>
    </row>
    <row r="3" spans="1:16" ht="15" customHeight="1">
      <c r="A3" t="s">
        <v>11</v>
      </c>
      <c s="12" t="s">
        <v>13</v>
      </c>
      <c s="13" t="s">
        <v>14</v>
      </c>
      <c s="1"/>
      <c s="14" t="s">
        <v>15</v>
      </c>
      <c s="1"/>
      <c s="9"/>
      <c s="8" t="s">
        <v>3067</v>
      </c>
      <c s="38">
        <f>0+I9+I22+I63</f>
      </c>
      <c r="O3" t="s">
        <v>18</v>
      </c>
      <c t="s">
        <v>22</v>
      </c>
    </row>
    <row r="4" spans="1:16" ht="15" customHeight="1">
      <c r="A4" t="s">
        <v>16</v>
      </c>
      <c s="12" t="s">
        <v>1592</v>
      </c>
      <c s="13" t="s">
        <v>2998</v>
      </c>
      <c s="1"/>
      <c s="14" t="s">
        <v>2999</v>
      </c>
      <c s="1"/>
      <c s="1"/>
      <c s="11"/>
      <c s="11"/>
      <c r="O4" t="s">
        <v>19</v>
      </c>
      <c t="s">
        <v>22</v>
      </c>
    </row>
    <row r="5" spans="1:16" ht="12.75" customHeight="1">
      <c r="A5" t="s">
        <v>1595</v>
      </c>
      <c s="16" t="s">
        <v>17</v>
      </c>
      <c s="17" t="s">
        <v>3067</v>
      </c>
      <c s="6"/>
      <c s="18" t="s">
        <v>3068</v>
      </c>
      <c s="6"/>
      <c s="6"/>
      <c s="6"/>
      <c s="6"/>
      <c r="O5" t="s">
        <v>20</v>
      </c>
      <c t="s">
        <v>22</v>
      </c>
    </row>
    <row r="6" spans="1:9" ht="12.75" customHeight="1">
      <c r="A6" s="15" t="s">
        <v>25</v>
      </c>
      <c s="15" t="s">
        <v>27</v>
      </c>
      <c s="15" t="s">
        <v>29</v>
      </c>
      <c s="15" t="s">
        <v>30</v>
      </c>
      <c s="15" t="s">
        <v>31</v>
      </c>
      <c s="15" t="s">
        <v>33</v>
      </c>
      <c s="15" t="s">
        <v>35</v>
      </c>
      <c s="15" t="s">
        <v>37</v>
      </c>
      <c s="15"/>
    </row>
    <row r="7" spans="1:9" ht="12.75" customHeight="1">
      <c r="A7" s="15"/>
      <c s="15"/>
      <c s="15"/>
      <c s="15"/>
      <c s="15"/>
      <c s="15"/>
      <c s="15"/>
      <c s="15" t="s">
        <v>38</v>
      </c>
      <c s="15" t="s">
        <v>40</v>
      </c>
    </row>
    <row r="8" spans="1:9" ht="12.75" customHeight="1">
      <c r="A8" s="15" t="s">
        <v>26</v>
      </c>
      <c s="15" t="s">
        <v>28</v>
      </c>
      <c s="15" t="s">
        <v>22</v>
      </c>
      <c s="15" t="s">
        <v>21</v>
      </c>
      <c s="15" t="s">
        <v>32</v>
      </c>
      <c s="15" t="s">
        <v>34</v>
      </c>
      <c s="15" t="s">
        <v>36</v>
      </c>
      <c s="15" t="s">
        <v>39</v>
      </c>
      <c s="15" t="s">
        <v>41</v>
      </c>
    </row>
    <row r="9" spans="1:18" ht="12.75" customHeight="1">
      <c r="A9" s="19" t="s">
        <v>42</v>
      </c>
      <c s="19"/>
      <c s="26" t="s">
        <v>26</v>
      </c>
      <c s="19"/>
      <c s="27" t="s">
        <v>43</v>
      </c>
      <c s="19"/>
      <c s="19"/>
      <c s="19"/>
      <c s="28">
        <f>0+Q9</f>
      </c>
      <c r="O9">
        <f>0+R9</f>
      </c>
      <c r="Q9">
        <f>0+I10+I14+I18</f>
      </c>
      <c>
        <f>0+O10+O14+O18</f>
      </c>
    </row>
    <row r="10" spans="1:16" ht="12.75">
      <c r="A10" s="25" t="s">
        <v>44</v>
      </c>
      <c s="29" t="s">
        <v>28</v>
      </c>
      <c s="29" t="s">
        <v>508</v>
      </c>
      <c s="25" t="s">
        <v>46</v>
      </c>
      <c s="30" t="s">
        <v>509</v>
      </c>
      <c s="31" t="s">
        <v>300</v>
      </c>
      <c s="32">
        <v>33.6</v>
      </c>
      <c s="33">
        <v>0</v>
      </c>
      <c s="33">
        <f>ROUND(ROUND(H10,2)*ROUND(G10,3),2)</f>
      </c>
      <c r="O10">
        <f>(I10*21)/100</f>
      </c>
      <c t="s">
        <v>22</v>
      </c>
    </row>
    <row r="11" spans="1:5" ht="38.25">
      <c r="A11" s="34" t="s">
        <v>49</v>
      </c>
      <c r="E11" s="35" t="s">
        <v>510</v>
      </c>
    </row>
    <row r="12" spans="1:5" ht="38.25">
      <c r="A12" s="36" t="s">
        <v>51</v>
      </c>
      <c r="E12" s="37" t="s">
        <v>3069</v>
      </c>
    </row>
    <row r="13" spans="1:5" ht="25.5">
      <c r="A13" t="s">
        <v>53</v>
      </c>
      <c r="E13" s="35" t="s">
        <v>512</v>
      </c>
    </row>
    <row r="14" spans="1:16" ht="25.5">
      <c r="A14" s="25" t="s">
        <v>44</v>
      </c>
      <c s="29" t="s">
        <v>22</v>
      </c>
      <c s="29" t="s">
        <v>298</v>
      </c>
      <c s="25" t="s">
        <v>46</v>
      </c>
      <c s="30" t="s">
        <v>474</v>
      </c>
      <c s="31" t="s">
        <v>300</v>
      </c>
      <c s="32">
        <v>314.64</v>
      </c>
      <c s="33">
        <v>0</v>
      </c>
      <c s="33">
        <f>ROUND(ROUND(H14,2)*ROUND(G14,3),2)</f>
      </c>
      <c r="O14">
        <f>(I14*21)/100</f>
      </c>
      <c t="s">
        <v>22</v>
      </c>
    </row>
    <row r="15" spans="1:5" ht="12.75">
      <c r="A15" s="34" t="s">
        <v>49</v>
      </c>
      <c r="E15" s="35" t="s">
        <v>46</v>
      </c>
    </row>
    <row r="16" spans="1:5" ht="12.75">
      <c r="A16" s="36" t="s">
        <v>51</v>
      </c>
      <c r="E16" s="37" t="s">
        <v>3070</v>
      </c>
    </row>
    <row r="17" spans="1:5" ht="140.25">
      <c r="A17" t="s">
        <v>53</v>
      </c>
      <c r="E17" s="35" t="s">
        <v>302</v>
      </c>
    </row>
    <row r="18" spans="1:16" ht="25.5">
      <c r="A18" s="25" t="s">
        <v>44</v>
      </c>
      <c s="29" t="s">
        <v>21</v>
      </c>
      <c s="29" t="s">
        <v>476</v>
      </c>
      <c s="25" t="s">
        <v>46</v>
      </c>
      <c s="30" t="s">
        <v>477</v>
      </c>
      <c s="31" t="s">
        <v>300</v>
      </c>
      <c s="32">
        <v>28.764</v>
      </c>
      <c s="33">
        <v>0</v>
      </c>
      <c s="33">
        <f>ROUND(ROUND(H18,2)*ROUND(G18,3),2)</f>
      </c>
      <c r="O18">
        <f>(I18*21)/100</f>
      </c>
      <c t="s">
        <v>22</v>
      </c>
    </row>
    <row r="19" spans="1:5" ht="25.5">
      <c r="A19" s="34" t="s">
        <v>49</v>
      </c>
      <c r="E19" s="35" t="s">
        <v>2312</v>
      </c>
    </row>
    <row r="20" spans="1:5" ht="38.25">
      <c r="A20" s="36" t="s">
        <v>51</v>
      </c>
      <c r="E20" s="37" t="s">
        <v>3071</v>
      </c>
    </row>
    <row r="21" spans="1:5" ht="140.25">
      <c r="A21" t="s">
        <v>53</v>
      </c>
      <c r="E21" s="35" t="s">
        <v>302</v>
      </c>
    </row>
    <row r="22" spans="1:18" ht="12.75" customHeight="1">
      <c r="A22" s="6" t="s">
        <v>42</v>
      </c>
      <c s="6"/>
      <c s="40" t="s">
        <v>28</v>
      </c>
      <c s="6"/>
      <c s="27" t="s">
        <v>198</v>
      </c>
      <c s="6"/>
      <c s="6"/>
      <c s="6"/>
      <c s="41">
        <f>0+Q22</f>
      </c>
      <c r="O22">
        <f>0+R22</f>
      </c>
      <c r="Q22">
        <f>0+I23+I27+I31+I35+I39+I43+I47+I51+I55+I59</f>
      </c>
      <c>
        <f>0+O23+O27+O31+O35+O39+O43+O47+O51+O55+O59</f>
      </c>
    </row>
    <row r="23" spans="1:16" ht="12.75">
      <c r="A23" s="25" t="s">
        <v>44</v>
      </c>
      <c s="29" t="s">
        <v>32</v>
      </c>
      <c s="29" t="s">
        <v>303</v>
      </c>
      <c s="25" t="s">
        <v>46</v>
      </c>
      <c s="30" t="s">
        <v>304</v>
      </c>
      <c s="31" t="s">
        <v>173</v>
      </c>
      <c s="32">
        <v>1104</v>
      </c>
      <c s="33">
        <v>0</v>
      </c>
      <c s="33">
        <f>ROUND(ROUND(H23,2)*ROUND(G23,3),2)</f>
      </c>
      <c r="O23">
        <f>(I23*21)/100</f>
      </c>
      <c t="s">
        <v>22</v>
      </c>
    </row>
    <row r="24" spans="1:5" ht="51">
      <c r="A24" s="34" t="s">
        <v>49</v>
      </c>
      <c r="E24" s="35" t="s">
        <v>3007</v>
      </c>
    </row>
    <row r="25" spans="1:5" ht="38.25">
      <c r="A25" s="36" t="s">
        <v>51</v>
      </c>
      <c r="E25" s="37" t="s">
        <v>3072</v>
      </c>
    </row>
    <row r="26" spans="1:5" ht="12.75">
      <c r="A26" t="s">
        <v>53</v>
      </c>
      <c r="E26" s="35" t="s">
        <v>307</v>
      </c>
    </row>
    <row r="27" spans="1:16" ht="12.75">
      <c r="A27" s="25" t="s">
        <v>44</v>
      </c>
      <c s="29" t="s">
        <v>34</v>
      </c>
      <c s="29" t="s">
        <v>402</v>
      </c>
      <c s="25" t="s">
        <v>46</v>
      </c>
      <c s="30" t="s">
        <v>403</v>
      </c>
      <c s="31" t="s">
        <v>256</v>
      </c>
      <c s="32">
        <v>14</v>
      </c>
      <c s="33">
        <v>0</v>
      </c>
      <c s="33">
        <f>ROUND(ROUND(H27,2)*ROUND(G27,3),2)</f>
      </c>
      <c r="O27">
        <f>(I27*21)/100</f>
      </c>
      <c t="s">
        <v>22</v>
      </c>
    </row>
    <row r="28" spans="1:5" ht="51">
      <c r="A28" s="34" t="s">
        <v>49</v>
      </c>
      <c r="E28" s="35" t="s">
        <v>3073</v>
      </c>
    </row>
    <row r="29" spans="1:5" ht="38.25">
      <c r="A29" s="36" t="s">
        <v>51</v>
      </c>
      <c r="E29" s="37" t="s">
        <v>3074</v>
      </c>
    </row>
    <row r="30" spans="1:5" ht="63.75">
      <c r="A30" t="s">
        <v>53</v>
      </c>
      <c r="E30" s="35" t="s">
        <v>312</v>
      </c>
    </row>
    <row r="31" spans="1:16" ht="25.5">
      <c r="A31" s="25" t="s">
        <v>44</v>
      </c>
      <c s="29" t="s">
        <v>36</v>
      </c>
      <c s="29" t="s">
        <v>308</v>
      </c>
      <c s="25" t="s">
        <v>46</v>
      </c>
      <c s="30" t="s">
        <v>309</v>
      </c>
      <c s="31" t="s">
        <v>256</v>
      </c>
      <c s="32">
        <v>84</v>
      </c>
      <c s="33">
        <v>0</v>
      </c>
      <c s="33">
        <f>ROUND(ROUND(H31,2)*ROUND(G31,3),2)</f>
      </c>
      <c r="O31">
        <f>(I31*21)/100</f>
      </c>
      <c t="s">
        <v>22</v>
      </c>
    </row>
    <row r="32" spans="1:5" ht="76.5">
      <c r="A32" s="34" t="s">
        <v>49</v>
      </c>
      <c r="E32" s="35" t="s">
        <v>3075</v>
      </c>
    </row>
    <row r="33" spans="1:5" ht="38.25">
      <c r="A33" s="36" t="s">
        <v>51</v>
      </c>
      <c r="E33" s="37" t="s">
        <v>3076</v>
      </c>
    </row>
    <row r="34" spans="1:5" ht="63.75">
      <c r="A34" t="s">
        <v>53</v>
      </c>
      <c r="E34" s="35" t="s">
        <v>312</v>
      </c>
    </row>
    <row r="35" spans="1:16" ht="12.75">
      <c r="A35" s="25" t="s">
        <v>44</v>
      </c>
      <c s="29" t="s">
        <v>73</v>
      </c>
      <c s="29" t="s">
        <v>407</v>
      </c>
      <c s="25" t="s">
        <v>46</v>
      </c>
      <c s="30" t="s">
        <v>408</v>
      </c>
      <c s="31" t="s">
        <v>256</v>
      </c>
      <c s="32">
        <v>14</v>
      </c>
      <c s="33">
        <v>0</v>
      </c>
      <c s="33">
        <f>ROUND(ROUND(H35,2)*ROUND(G35,3),2)</f>
      </c>
      <c r="O35">
        <f>(I35*21)/100</f>
      </c>
      <c t="s">
        <v>22</v>
      </c>
    </row>
    <row r="36" spans="1:5" ht="76.5">
      <c r="A36" s="34" t="s">
        <v>49</v>
      </c>
      <c r="E36" s="35" t="s">
        <v>3077</v>
      </c>
    </row>
    <row r="37" spans="1:5" ht="38.25">
      <c r="A37" s="36" t="s">
        <v>51</v>
      </c>
      <c r="E37" s="37" t="s">
        <v>3074</v>
      </c>
    </row>
    <row r="38" spans="1:5" ht="63.75">
      <c r="A38" t="s">
        <v>53</v>
      </c>
      <c r="E38" s="35" t="s">
        <v>312</v>
      </c>
    </row>
    <row r="39" spans="1:16" ht="12.75">
      <c r="A39" s="25" t="s">
        <v>44</v>
      </c>
      <c s="29" t="s">
        <v>77</v>
      </c>
      <c s="29" t="s">
        <v>413</v>
      </c>
      <c s="25" t="s">
        <v>46</v>
      </c>
      <c s="30" t="s">
        <v>414</v>
      </c>
      <c s="31" t="s">
        <v>415</v>
      </c>
      <c s="32">
        <v>3.5</v>
      </c>
      <c s="33">
        <v>0</v>
      </c>
      <c s="33">
        <f>ROUND(ROUND(H39,2)*ROUND(G39,3),2)</f>
      </c>
      <c r="O39">
        <f>(I39*21)/100</f>
      </c>
      <c t="s">
        <v>22</v>
      </c>
    </row>
    <row r="40" spans="1:5" ht="25.5">
      <c r="A40" s="34" t="s">
        <v>49</v>
      </c>
      <c r="E40" s="35" t="s">
        <v>3078</v>
      </c>
    </row>
    <row r="41" spans="1:5" ht="12.75">
      <c r="A41" s="36" t="s">
        <v>51</v>
      </c>
      <c r="E41" s="37" t="s">
        <v>3079</v>
      </c>
    </row>
    <row r="42" spans="1:5" ht="25.5">
      <c r="A42" t="s">
        <v>53</v>
      </c>
      <c r="E42" s="35" t="s">
        <v>418</v>
      </c>
    </row>
    <row r="43" spans="1:16" ht="12.75">
      <c r="A43" s="25" t="s">
        <v>44</v>
      </c>
      <c s="29" t="s">
        <v>39</v>
      </c>
      <c s="29" t="s">
        <v>317</v>
      </c>
      <c s="25" t="s">
        <v>46</v>
      </c>
      <c s="30" t="s">
        <v>318</v>
      </c>
      <c s="31" t="s">
        <v>256</v>
      </c>
      <c s="32">
        <v>85.5</v>
      </c>
      <c s="33">
        <v>0</v>
      </c>
      <c s="33">
        <f>ROUND(ROUND(H43,2)*ROUND(G43,3),2)</f>
      </c>
      <c r="O43">
        <f>(I43*21)/100</f>
      </c>
      <c t="s">
        <v>22</v>
      </c>
    </row>
    <row r="44" spans="1:5" ht="38.25">
      <c r="A44" s="34" t="s">
        <v>49</v>
      </c>
      <c r="E44" s="35" t="s">
        <v>3080</v>
      </c>
    </row>
    <row r="45" spans="1:5" ht="38.25">
      <c r="A45" s="36" t="s">
        <v>51</v>
      </c>
      <c r="E45" s="37" t="s">
        <v>3081</v>
      </c>
    </row>
    <row r="46" spans="1:5" ht="369.75">
      <c r="A46" t="s">
        <v>53</v>
      </c>
      <c r="E46" s="35" t="s">
        <v>321</v>
      </c>
    </row>
    <row r="47" spans="1:16" ht="12.75">
      <c r="A47" s="25" t="s">
        <v>44</v>
      </c>
      <c s="29" t="s">
        <v>41</v>
      </c>
      <c s="29" t="s">
        <v>264</v>
      </c>
      <c s="25" t="s">
        <v>83</v>
      </c>
      <c s="30" t="s">
        <v>265</v>
      </c>
      <c s="31" t="s">
        <v>256</v>
      </c>
      <c s="32">
        <v>1100</v>
      </c>
      <c s="33">
        <v>0</v>
      </c>
      <c s="33">
        <f>ROUND(ROUND(H47,2)*ROUND(G47,3),2)</f>
      </c>
      <c r="O47">
        <f>(I47*21)/100</f>
      </c>
      <c t="s">
        <v>22</v>
      </c>
    </row>
    <row r="48" spans="1:5" ht="12.75">
      <c r="A48" s="34" t="s">
        <v>49</v>
      </c>
      <c r="E48" s="35" t="s">
        <v>421</v>
      </c>
    </row>
    <row r="49" spans="1:5" ht="12.75">
      <c r="A49" s="36" t="s">
        <v>51</v>
      </c>
      <c r="E49" s="37" t="s">
        <v>3082</v>
      </c>
    </row>
    <row r="50" spans="1:5" ht="306">
      <c r="A50" t="s">
        <v>53</v>
      </c>
      <c r="E50" s="35" t="s">
        <v>268</v>
      </c>
    </row>
    <row r="51" spans="1:16" ht="12.75">
      <c r="A51" s="25" t="s">
        <v>44</v>
      </c>
      <c s="29" t="s">
        <v>88</v>
      </c>
      <c s="29" t="s">
        <v>264</v>
      </c>
      <c s="25" t="s">
        <v>86</v>
      </c>
      <c s="30" t="s">
        <v>265</v>
      </c>
      <c s="31" t="s">
        <v>256</v>
      </c>
      <c s="32">
        <v>360</v>
      </c>
      <c s="33">
        <v>0</v>
      </c>
      <c s="33">
        <f>ROUND(ROUND(H51,2)*ROUND(G51,3),2)</f>
      </c>
      <c r="O51">
        <f>(I51*21)/100</f>
      </c>
      <c t="s">
        <v>22</v>
      </c>
    </row>
    <row r="52" spans="1:5" ht="25.5">
      <c r="A52" s="34" t="s">
        <v>49</v>
      </c>
      <c r="E52" s="35" t="s">
        <v>423</v>
      </c>
    </row>
    <row r="53" spans="1:5" ht="12.75">
      <c r="A53" s="36" t="s">
        <v>51</v>
      </c>
      <c r="E53" s="37" t="s">
        <v>3083</v>
      </c>
    </row>
    <row r="54" spans="1:5" ht="306">
      <c r="A54" t="s">
        <v>53</v>
      </c>
      <c r="E54" s="35" t="s">
        <v>268</v>
      </c>
    </row>
    <row r="55" spans="1:16" ht="12.75">
      <c r="A55" s="25" t="s">
        <v>44</v>
      </c>
      <c s="29" t="s">
        <v>92</v>
      </c>
      <c s="29" t="s">
        <v>358</v>
      </c>
      <c s="25" t="s">
        <v>46</v>
      </c>
      <c s="30" t="s">
        <v>359</v>
      </c>
      <c s="31" t="s">
        <v>256</v>
      </c>
      <c s="32">
        <v>1100</v>
      </c>
      <c s="33">
        <v>0</v>
      </c>
      <c s="33">
        <f>ROUND(ROUND(H55,2)*ROUND(G55,3),2)</f>
      </c>
      <c r="O55">
        <f>(I55*21)/100</f>
      </c>
      <c t="s">
        <v>22</v>
      </c>
    </row>
    <row r="56" spans="1:5" ht="25.5">
      <c r="A56" s="34" t="s">
        <v>49</v>
      </c>
      <c r="E56" s="35" t="s">
        <v>360</v>
      </c>
    </row>
    <row r="57" spans="1:5" ht="38.25">
      <c r="A57" s="36" t="s">
        <v>51</v>
      </c>
      <c r="E57" s="37" t="s">
        <v>3084</v>
      </c>
    </row>
    <row r="58" spans="1:5" ht="229.5">
      <c r="A58" t="s">
        <v>53</v>
      </c>
      <c r="E58" s="35" t="s">
        <v>362</v>
      </c>
    </row>
    <row r="59" spans="1:16" ht="12.75">
      <c r="A59" s="25" t="s">
        <v>44</v>
      </c>
      <c s="29" t="s">
        <v>97</v>
      </c>
      <c s="29" t="s">
        <v>434</v>
      </c>
      <c s="25" t="s">
        <v>46</v>
      </c>
      <c s="30" t="s">
        <v>435</v>
      </c>
      <c s="31" t="s">
        <v>173</v>
      </c>
      <c s="32">
        <v>1200</v>
      </c>
      <c s="33">
        <v>0</v>
      </c>
      <c s="33">
        <f>ROUND(ROUND(H59,2)*ROUND(G59,3),2)</f>
      </c>
      <c r="O59">
        <f>(I59*21)/100</f>
      </c>
      <c t="s">
        <v>22</v>
      </c>
    </row>
    <row r="60" spans="1:5" ht="25.5">
      <c r="A60" s="34" t="s">
        <v>49</v>
      </c>
      <c r="E60" s="35" t="s">
        <v>3058</v>
      </c>
    </row>
    <row r="61" spans="1:5" ht="38.25">
      <c r="A61" s="36" t="s">
        <v>51</v>
      </c>
      <c r="E61" s="37" t="s">
        <v>3085</v>
      </c>
    </row>
    <row r="62" spans="1:5" ht="38.25">
      <c r="A62" t="s">
        <v>53</v>
      </c>
      <c r="E62" s="35" t="s">
        <v>289</v>
      </c>
    </row>
    <row r="63" spans="1:18" ht="12.75" customHeight="1">
      <c r="A63" s="6" t="s">
        <v>42</v>
      </c>
      <c s="6"/>
      <c s="40" t="s">
        <v>39</v>
      </c>
      <c s="6"/>
      <c s="27" t="s">
        <v>488</v>
      </c>
      <c s="6"/>
      <c s="6"/>
      <c s="6"/>
      <c s="41">
        <f>0+Q63</f>
      </c>
      <c r="O63">
        <f>0+R63</f>
      </c>
      <c r="Q63">
        <f>0+I64+I68+I72</f>
      </c>
      <c>
        <f>0+O64+O68+O72</f>
      </c>
    </row>
    <row r="64" spans="1:16" ht="12.75">
      <c r="A64" s="25" t="s">
        <v>44</v>
      </c>
      <c s="29" t="s">
        <v>102</v>
      </c>
      <c s="29" t="s">
        <v>857</v>
      </c>
      <c s="25" t="s">
        <v>46</v>
      </c>
      <c s="30" t="s">
        <v>858</v>
      </c>
      <c s="31" t="s">
        <v>415</v>
      </c>
      <c s="32">
        <v>17.6</v>
      </c>
      <c s="33">
        <v>0</v>
      </c>
      <c s="33">
        <f>ROUND(ROUND(H64,2)*ROUND(G64,3),2)</f>
      </c>
      <c r="O64">
        <f>(I64*21)/100</f>
      </c>
      <c t="s">
        <v>22</v>
      </c>
    </row>
    <row r="65" spans="1:5" ht="38.25">
      <c r="A65" s="34" t="s">
        <v>49</v>
      </c>
      <c r="E65" s="35" t="s">
        <v>3086</v>
      </c>
    </row>
    <row r="66" spans="1:5" ht="12.75">
      <c r="A66" s="36" t="s">
        <v>51</v>
      </c>
      <c r="E66" s="37" t="s">
        <v>3087</v>
      </c>
    </row>
    <row r="67" spans="1:5" ht="38.25">
      <c r="A67" t="s">
        <v>53</v>
      </c>
      <c r="E67" s="35" t="s">
        <v>861</v>
      </c>
    </row>
    <row r="68" spans="1:16" ht="12.75">
      <c r="A68" s="25" t="s">
        <v>44</v>
      </c>
      <c s="29" t="s">
        <v>107</v>
      </c>
      <c s="29" t="s">
        <v>961</v>
      </c>
      <c s="25" t="s">
        <v>46</v>
      </c>
      <c s="30" t="s">
        <v>962</v>
      </c>
      <c s="31" t="s">
        <v>256</v>
      </c>
      <c s="32">
        <v>9.24</v>
      </c>
      <c s="33">
        <v>0</v>
      </c>
      <c s="33">
        <f>ROUND(ROUND(H68,2)*ROUND(G68,3),2)</f>
      </c>
      <c r="O68">
        <f>(I68*21)/100</f>
      </c>
      <c t="s">
        <v>22</v>
      </c>
    </row>
    <row r="69" spans="1:5" ht="38.25">
      <c r="A69" s="34" t="s">
        <v>49</v>
      </c>
      <c r="E69" s="35" t="s">
        <v>3088</v>
      </c>
    </row>
    <row r="70" spans="1:5" ht="12.75">
      <c r="A70" s="36" t="s">
        <v>51</v>
      </c>
      <c r="E70" s="37" t="s">
        <v>3089</v>
      </c>
    </row>
    <row r="71" spans="1:5" ht="102">
      <c r="A71" t="s">
        <v>53</v>
      </c>
      <c r="E71" s="35" t="s">
        <v>493</v>
      </c>
    </row>
    <row r="72" spans="1:16" ht="12.75">
      <c r="A72" s="25" t="s">
        <v>44</v>
      </c>
      <c s="29" t="s">
        <v>112</v>
      </c>
      <c s="29" t="s">
        <v>3090</v>
      </c>
      <c s="25" t="s">
        <v>46</v>
      </c>
      <c s="30" t="s">
        <v>3091</v>
      </c>
      <c s="31" t="s">
        <v>415</v>
      </c>
      <c s="32">
        <v>8</v>
      </c>
      <c s="33">
        <v>0</v>
      </c>
      <c s="33">
        <f>ROUND(ROUND(H72,2)*ROUND(G72,3),2)</f>
      </c>
      <c r="O72">
        <f>(I72*21)/100</f>
      </c>
      <c t="s">
        <v>22</v>
      </c>
    </row>
    <row r="73" spans="1:5" ht="38.25">
      <c r="A73" s="34" t="s">
        <v>49</v>
      </c>
      <c r="E73" s="35" t="s">
        <v>3092</v>
      </c>
    </row>
    <row r="74" spans="1:5" ht="12.75">
      <c r="A74" s="36" t="s">
        <v>51</v>
      </c>
      <c r="E74" s="37" t="s">
        <v>3093</v>
      </c>
    </row>
    <row r="75" spans="1:5" ht="114.75">
      <c r="A75" t="s">
        <v>53</v>
      </c>
      <c r="E75" s="35" t="s">
        <v>970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0+O9</f>
      </c>
      <c t="s">
        <v>21</v>
      </c>
    </row>
    <row r="3" spans="1:16" ht="15" customHeight="1">
      <c r="A3" t="s">
        <v>11</v>
      </c>
      <c s="12" t="s">
        <v>13</v>
      </c>
      <c s="13" t="s">
        <v>14</v>
      </c>
      <c s="1"/>
      <c s="14" t="s">
        <v>15</v>
      </c>
      <c s="1"/>
      <c s="9"/>
      <c s="8" t="s">
        <v>3094</v>
      </c>
      <c s="38">
        <f>0+I9</f>
      </c>
      <c r="O3" t="s">
        <v>18</v>
      </c>
      <c t="s">
        <v>22</v>
      </c>
    </row>
    <row r="4" spans="1:16" ht="15" customHeight="1">
      <c r="A4" t="s">
        <v>16</v>
      </c>
      <c s="12" t="s">
        <v>1592</v>
      </c>
      <c s="13" t="s">
        <v>2998</v>
      </c>
      <c s="1"/>
      <c s="14" t="s">
        <v>2999</v>
      </c>
      <c s="1"/>
      <c s="1"/>
      <c s="11"/>
      <c s="11"/>
      <c r="O4" t="s">
        <v>19</v>
      </c>
      <c t="s">
        <v>22</v>
      </c>
    </row>
    <row r="5" spans="1:16" ht="12.75" customHeight="1">
      <c r="A5" t="s">
        <v>1595</v>
      </c>
      <c s="16" t="s">
        <v>17</v>
      </c>
      <c s="17" t="s">
        <v>3094</v>
      </c>
      <c s="6"/>
      <c s="18" t="s">
        <v>3095</v>
      </c>
      <c s="6"/>
      <c s="6"/>
      <c s="6"/>
      <c s="6"/>
      <c r="O5" t="s">
        <v>20</v>
      </c>
      <c t="s">
        <v>22</v>
      </c>
    </row>
    <row r="6" spans="1:9" ht="12.75" customHeight="1">
      <c r="A6" s="15" t="s">
        <v>25</v>
      </c>
      <c s="15" t="s">
        <v>27</v>
      </c>
      <c s="15" t="s">
        <v>29</v>
      </c>
      <c s="15" t="s">
        <v>30</v>
      </c>
      <c s="15" t="s">
        <v>31</v>
      </c>
      <c s="15" t="s">
        <v>33</v>
      </c>
      <c s="15" t="s">
        <v>35</v>
      </c>
      <c s="15" t="s">
        <v>37</v>
      </c>
      <c s="15"/>
    </row>
    <row r="7" spans="1:9" ht="12.75" customHeight="1">
      <c r="A7" s="15"/>
      <c s="15"/>
      <c s="15"/>
      <c s="15"/>
      <c s="15"/>
      <c s="15"/>
      <c s="15"/>
      <c s="15" t="s">
        <v>38</v>
      </c>
      <c s="15" t="s">
        <v>40</v>
      </c>
    </row>
    <row r="8" spans="1:9" ht="12.75" customHeight="1">
      <c r="A8" s="15" t="s">
        <v>26</v>
      </c>
      <c s="15" t="s">
        <v>28</v>
      </c>
      <c s="15" t="s">
        <v>22</v>
      </c>
      <c s="15" t="s">
        <v>21</v>
      </c>
      <c s="15" t="s">
        <v>32</v>
      </c>
      <c s="15" t="s">
        <v>34</v>
      </c>
      <c s="15" t="s">
        <v>36</v>
      </c>
      <c s="15" t="s">
        <v>39</v>
      </c>
      <c s="15" t="s">
        <v>41</v>
      </c>
    </row>
    <row r="9" spans="1:18" ht="12.75" customHeight="1">
      <c r="A9" s="19" t="s">
        <v>42</v>
      </c>
      <c s="19"/>
      <c s="26" t="s">
        <v>28</v>
      </c>
      <c s="19"/>
      <c s="27" t="s">
        <v>198</v>
      </c>
      <c s="19"/>
      <c s="19"/>
      <c s="19"/>
      <c s="28">
        <f>0+Q9</f>
      </c>
      <c r="O9">
        <f>0+R9</f>
      </c>
      <c r="Q9">
        <f>0+I10+I14+I18+I22+I26</f>
      </c>
      <c>
        <f>0+O10+O14+O18+O22+O26</f>
      </c>
    </row>
    <row r="10" spans="1:16" ht="12.75">
      <c r="A10" s="25" t="s">
        <v>44</v>
      </c>
      <c s="29" t="s">
        <v>28</v>
      </c>
      <c s="29" t="s">
        <v>3096</v>
      </c>
      <c s="25" t="s">
        <v>46</v>
      </c>
      <c s="30" t="s">
        <v>3097</v>
      </c>
      <c s="31" t="s">
        <v>256</v>
      </c>
      <c s="32">
        <v>104172</v>
      </c>
      <c s="33">
        <v>0</v>
      </c>
      <c s="33">
        <f>ROUND(ROUND(H10,2)*ROUND(G10,3),2)</f>
      </c>
      <c r="O10">
        <f>(I10*21)/100</f>
      </c>
      <c t="s">
        <v>22</v>
      </c>
    </row>
    <row r="11" spans="1:5" ht="25.5">
      <c r="A11" s="34" t="s">
        <v>49</v>
      </c>
      <c r="E11" s="35" t="s">
        <v>3098</v>
      </c>
    </row>
    <row r="12" spans="1:5" ht="38.25">
      <c r="A12" s="36" t="s">
        <v>51</v>
      </c>
      <c r="E12" s="37" t="s">
        <v>3099</v>
      </c>
    </row>
    <row r="13" spans="1:5" ht="12.75">
      <c r="A13" t="s">
        <v>53</v>
      </c>
      <c r="E13" s="35" t="s">
        <v>3100</v>
      </c>
    </row>
    <row r="14" spans="1:16" ht="12.75">
      <c r="A14" s="25" t="s">
        <v>44</v>
      </c>
      <c s="29" t="s">
        <v>22</v>
      </c>
      <c s="29" t="s">
        <v>609</v>
      </c>
      <c s="25" t="s">
        <v>46</v>
      </c>
      <c s="30" t="s">
        <v>610</v>
      </c>
      <c s="31" t="s">
        <v>256</v>
      </c>
      <c s="32">
        <v>14700</v>
      </c>
      <c s="33">
        <v>0</v>
      </c>
      <c s="33">
        <f>ROUND(ROUND(H14,2)*ROUND(G14,3),2)</f>
      </c>
      <c r="O14">
        <f>(I14*21)/100</f>
      </c>
      <c t="s">
        <v>22</v>
      </c>
    </row>
    <row r="15" spans="1:5" ht="25.5">
      <c r="A15" s="34" t="s">
        <v>49</v>
      </c>
      <c r="E15" s="35" t="s">
        <v>3101</v>
      </c>
    </row>
    <row r="16" spans="1:5" ht="76.5">
      <c r="A16" s="36" t="s">
        <v>51</v>
      </c>
      <c r="E16" s="37" t="s">
        <v>3102</v>
      </c>
    </row>
    <row r="17" spans="1:5" ht="12.75">
      <c r="A17" t="s">
        <v>53</v>
      </c>
      <c r="E17" s="35" t="s">
        <v>613</v>
      </c>
    </row>
    <row r="18" spans="1:16" ht="12.75">
      <c r="A18" s="25" t="s">
        <v>44</v>
      </c>
      <c s="29" t="s">
        <v>21</v>
      </c>
      <c s="29" t="s">
        <v>286</v>
      </c>
      <c s="25" t="s">
        <v>46</v>
      </c>
      <c s="30" t="s">
        <v>287</v>
      </c>
      <c s="31" t="s">
        <v>256</v>
      </c>
      <c s="32">
        <v>9355</v>
      </c>
      <c s="33">
        <v>0</v>
      </c>
      <c s="33">
        <f>ROUND(ROUND(H18,2)*ROUND(G18,3),2)</f>
      </c>
      <c r="O18">
        <f>(I18*21)/100</f>
      </c>
      <c t="s">
        <v>22</v>
      </c>
    </row>
    <row r="19" spans="1:5" ht="127.5">
      <c r="A19" s="34" t="s">
        <v>49</v>
      </c>
      <c r="E19" s="35" t="s">
        <v>3103</v>
      </c>
    </row>
    <row r="20" spans="1:5" ht="12.75">
      <c r="A20" s="36" t="s">
        <v>51</v>
      </c>
      <c r="E20" s="37" t="s">
        <v>3104</v>
      </c>
    </row>
    <row r="21" spans="1:5" ht="38.25">
      <c r="A21" t="s">
        <v>53</v>
      </c>
      <c r="E21" s="35" t="s">
        <v>289</v>
      </c>
    </row>
    <row r="22" spans="1:16" ht="12.75">
      <c r="A22" s="25" t="s">
        <v>44</v>
      </c>
      <c s="29" t="s">
        <v>32</v>
      </c>
      <c s="29" t="s">
        <v>438</v>
      </c>
      <c s="25" t="s">
        <v>46</v>
      </c>
      <c s="30" t="s">
        <v>439</v>
      </c>
      <c s="31" t="s">
        <v>173</v>
      </c>
      <c s="32">
        <v>29400</v>
      </c>
      <c s="33">
        <v>0</v>
      </c>
      <c s="33">
        <f>ROUND(ROUND(H22,2)*ROUND(G22,3),2)</f>
      </c>
      <c r="O22">
        <f>(I22*21)/100</f>
      </c>
      <c t="s">
        <v>22</v>
      </c>
    </row>
    <row r="23" spans="1:5" ht="114.75">
      <c r="A23" s="34" t="s">
        <v>49</v>
      </c>
      <c r="E23" s="35" t="s">
        <v>3105</v>
      </c>
    </row>
    <row r="24" spans="1:5" ht="76.5">
      <c r="A24" s="36" t="s">
        <v>51</v>
      </c>
      <c r="E24" s="37" t="s">
        <v>3106</v>
      </c>
    </row>
    <row r="25" spans="1:5" ht="38.25">
      <c r="A25" t="s">
        <v>53</v>
      </c>
      <c r="E25" s="35" t="s">
        <v>295</v>
      </c>
    </row>
    <row r="26" spans="1:16" ht="12.75">
      <c r="A26" s="25" t="s">
        <v>44</v>
      </c>
      <c s="29" t="s">
        <v>34</v>
      </c>
      <c s="29" t="s">
        <v>3107</v>
      </c>
      <c s="25" t="s">
        <v>46</v>
      </c>
      <c s="30" t="s">
        <v>3108</v>
      </c>
      <c s="31" t="s">
        <v>256</v>
      </c>
      <c s="32">
        <v>52086</v>
      </c>
      <c s="33">
        <v>0</v>
      </c>
      <c s="33">
        <f>ROUND(ROUND(H26,2)*ROUND(G26,3),2)</f>
      </c>
      <c r="O26">
        <f>(I26*21)/100</f>
      </c>
      <c t="s">
        <v>22</v>
      </c>
    </row>
    <row r="27" spans="1:5" ht="38.25">
      <c r="A27" s="34" t="s">
        <v>49</v>
      </c>
      <c r="E27" s="35" t="s">
        <v>3109</v>
      </c>
    </row>
    <row r="28" spans="1:5" ht="38.25">
      <c r="A28" s="36" t="s">
        <v>51</v>
      </c>
      <c r="E28" s="37" t="s">
        <v>3110</v>
      </c>
    </row>
    <row r="29" spans="1:5" ht="51">
      <c r="A29" t="s">
        <v>53</v>
      </c>
      <c r="E29" s="35" t="s">
        <v>3111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0+O8+O13+O78+O83</f>
      </c>
      <c t="s">
        <v>21</v>
      </c>
    </row>
    <row r="3" spans="1:16" ht="15" customHeight="1">
      <c r="A3" t="s">
        <v>11</v>
      </c>
      <c s="12" t="s">
        <v>13</v>
      </c>
      <c s="13" t="s">
        <v>14</v>
      </c>
      <c s="1"/>
      <c s="14" t="s">
        <v>15</v>
      </c>
      <c s="1"/>
      <c s="9"/>
      <c s="8" t="s">
        <v>296</v>
      </c>
      <c s="38">
        <f>0+I8+I13+I78+I83</f>
      </c>
      <c r="O3" t="s">
        <v>18</v>
      </c>
      <c t="s">
        <v>22</v>
      </c>
    </row>
    <row r="4" spans="1:16" ht="15" customHeight="1">
      <c r="A4" t="s">
        <v>16</v>
      </c>
      <c s="16" t="s">
        <v>17</v>
      </c>
      <c s="17" t="s">
        <v>296</v>
      </c>
      <c s="6"/>
      <c s="18" t="s">
        <v>297</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f>
      </c>
      <c>
        <f>0+O9</f>
      </c>
    </row>
    <row r="9" spans="1:16" ht="25.5">
      <c r="A9" s="25" t="s">
        <v>44</v>
      </c>
      <c s="29" t="s">
        <v>28</v>
      </c>
      <c s="29" t="s">
        <v>298</v>
      </c>
      <c s="25" t="s">
        <v>46</v>
      </c>
      <c s="30" t="s">
        <v>299</v>
      </c>
      <c s="31" t="s">
        <v>300</v>
      </c>
      <c s="32">
        <v>1191.015</v>
      </c>
      <c s="33">
        <v>0</v>
      </c>
      <c s="33">
        <f>ROUND(ROUND(H9,2)*ROUND(G9,3),2)</f>
      </c>
      <c r="O9">
        <f>(I9*21)/100</f>
      </c>
      <c t="s">
        <v>22</v>
      </c>
    </row>
    <row r="10" spans="1:5" ht="12.75">
      <c r="A10" s="34" t="s">
        <v>49</v>
      </c>
      <c r="E10" s="35" t="s">
        <v>46</v>
      </c>
    </row>
    <row r="11" spans="1:5" ht="38.25">
      <c r="A11" s="36" t="s">
        <v>51</v>
      </c>
      <c r="E11" s="37" t="s">
        <v>301</v>
      </c>
    </row>
    <row r="12" spans="1:5" ht="140.25">
      <c r="A12" t="s">
        <v>53</v>
      </c>
      <c r="E12" s="35" t="s">
        <v>302</v>
      </c>
    </row>
    <row r="13" spans="1:18" ht="12.75" customHeight="1">
      <c r="A13" s="6" t="s">
        <v>42</v>
      </c>
      <c s="6"/>
      <c s="40" t="s">
        <v>28</v>
      </c>
      <c s="6"/>
      <c s="27" t="s">
        <v>198</v>
      </c>
      <c s="6"/>
      <c s="6"/>
      <c s="6"/>
      <c s="41">
        <f>0+Q13</f>
      </c>
      <c r="O13">
        <f>0+R13</f>
      </c>
      <c r="Q13">
        <f>0+I14+I18+I22+I26+I30+I34+I38+I42+I46+I50+I54+I58+I62+I66+I70+I74</f>
      </c>
      <c>
        <f>0+O14+O18+O22+O26+O30+O34+O38+O42+O46+O50+O54+O58+O62+O66+O70+O74</f>
      </c>
    </row>
    <row r="14" spans="1:16" ht="12.75">
      <c r="A14" s="25" t="s">
        <v>44</v>
      </c>
      <c s="29" t="s">
        <v>22</v>
      </c>
      <c s="29" t="s">
        <v>303</v>
      </c>
      <c s="25" t="s">
        <v>46</v>
      </c>
      <c s="30" t="s">
        <v>304</v>
      </c>
      <c s="31" t="s">
        <v>173</v>
      </c>
      <c s="32">
        <v>1289</v>
      </c>
      <c s="33">
        <v>0</v>
      </c>
      <c s="33">
        <f>ROUND(ROUND(H14,2)*ROUND(G14,3),2)</f>
      </c>
      <c r="O14">
        <f>(I14*21)/100</f>
      </c>
      <c t="s">
        <v>22</v>
      </c>
    </row>
    <row r="15" spans="1:5" ht="38.25">
      <c r="A15" s="34" t="s">
        <v>49</v>
      </c>
      <c r="E15" s="35" t="s">
        <v>305</v>
      </c>
    </row>
    <row r="16" spans="1:5" ht="38.25">
      <c r="A16" s="36" t="s">
        <v>51</v>
      </c>
      <c r="E16" s="37" t="s">
        <v>306</v>
      </c>
    </row>
    <row r="17" spans="1:5" ht="12.75">
      <c r="A17" t="s">
        <v>53</v>
      </c>
      <c r="E17" s="35" t="s">
        <v>307</v>
      </c>
    </row>
    <row r="18" spans="1:16" ht="25.5">
      <c r="A18" s="25" t="s">
        <v>44</v>
      </c>
      <c s="29" t="s">
        <v>21</v>
      </c>
      <c s="29" t="s">
        <v>308</v>
      </c>
      <c s="25" t="s">
        <v>46</v>
      </c>
      <c s="30" t="s">
        <v>309</v>
      </c>
      <c s="31" t="s">
        <v>256</v>
      </c>
      <c s="32">
        <v>433.5</v>
      </c>
      <c s="33">
        <v>0</v>
      </c>
      <c s="33">
        <f>ROUND(ROUND(H18,2)*ROUND(G18,3),2)</f>
      </c>
      <c r="O18">
        <f>(I18*21)/100</f>
      </c>
      <c t="s">
        <v>22</v>
      </c>
    </row>
    <row r="19" spans="1:5" ht="38.25">
      <c r="A19" s="34" t="s">
        <v>49</v>
      </c>
      <c r="E19" s="35" t="s">
        <v>310</v>
      </c>
    </row>
    <row r="20" spans="1:5" ht="51">
      <c r="A20" s="36" t="s">
        <v>51</v>
      </c>
      <c r="E20" s="37" t="s">
        <v>311</v>
      </c>
    </row>
    <row r="21" spans="1:5" ht="63.75">
      <c r="A21" t="s">
        <v>53</v>
      </c>
      <c r="E21" s="35" t="s">
        <v>312</v>
      </c>
    </row>
    <row r="22" spans="1:16" ht="25.5">
      <c r="A22" s="25" t="s">
        <v>44</v>
      </c>
      <c s="29" t="s">
        <v>32</v>
      </c>
      <c s="29" t="s">
        <v>313</v>
      </c>
      <c s="25" t="s">
        <v>46</v>
      </c>
      <c s="30" t="s">
        <v>314</v>
      </c>
      <c s="31" t="s">
        <v>256</v>
      </c>
      <c s="32">
        <v>328.5</v>
      </c>
      <c s="33">
        <v>0</v>
      </c>
      <c s="33">
        <f>ROUND(ROUND(H22,2)*ROUND(G22,3),2)</f>
      </c>
      <c r="O22">
        <f>(I22*21)/100</f>
      </c>
      <c t="s">
        <v>22</v>
      </c>
    </row>
    <row r="23" spans="1:5" ht="38.25">
      <c r="A23" s="34" t="s">
        <v>49</v>
      </c>
      <c r="E23" s="35" t="s">
        <v>315</v>
      </c>
    </row>
    <row r="24" spans="1:5" ht="38.25">
      <c r="A24" s="36" t="s">
        <v>51</v>
      </c>
      <c r="E24" s="37" t="s">
        <v>316</v>
      </c>
    </row>
    <row r="25" spans="1:5" ht="12.75">
      <c r="A25" t="s">
        <v>53</v>
      </c>
      <c r="E25" s="35" t="s">
        <v>46</v>
      </c>
    </row>
    <row r="26" spans="1:16" ht="12.75">
      <c r="A26" s="25" t="s">
        <v>44</v>
      </c>
      <c s="29" t="s">
        <v>34</v>
      </c>
      <c s="29" t="s">
        <v>317</v>
      </c>
      <c s="25" t="s">
        <v>46</v>
      </c>
      <c s="30" t="s">
        <v>318</v>
      </c>
      <c s="31" t="s">
        <v>256</v>
      </c>
      <c s="32">
        <v>4033.75</v>
      </c>
      <c s="33">
        <v>0</v>
      </c>
      <c s="33">
        <f>ROUND(ROUND(H26,2)*ROUND(G26,3),2)</f>
      </c>
      <c r="O26">
        <f>(I26*21)/100</f>
      </c>
      <c t="s">
        <v>22</v>
      </c>
    </row>
    <row r="27" spans="1:5" ht="51">
      <c r="A27" s="34" t="s">
        <v>49</v>
      </c>
      <c r="E27" s="35" t="s">
        <v>319</v>
      </c>
    </row>
    <row r="28" spans="1:5" ht="38.25">
      <c r="A28" s="36" t="s">
        <v>51</v>
      </c>
      <c r="E28" s="37" t="s">
        <v>320</v>
      </c>
    </row>
    <row r="29" spans="1:5" ht="369.75">
      <c r="A29" t="s">
        <v>53</v>
      </c>
      <c r="E29" s="35" t="s">
        <v>321</v>
      </c>
    </row>
    <row r="30" spans="1:16" ht="12.75">
      <c r="A30" s="25" t="s">
        <v>44</v>
      </c>
      <c s="29" t="s">
        <v>36</v>
      </c>
      <c s="29" t="s">
        <v>322</v>
      </c>
      <c s="25" t="s">
        <v>46</v>
      </c>
      <c s="30" t="s">
        <v>323</v>
      </c>
      <c s="31" t="s">
        <v>256</v>
      </c>
      <c s="32">
        <v>1841.25</v>
      </c>
      <c s="33">
        <v>0</v>
      </c>
      <c s="33">
        <f>ROUND(ROUND(H30,2)*ROUND(G30,3),2)</f>
      </c>
      <c r="O30">
        <f>(I30*21)/100</f>
      </c>
      <c t="s">
        <v>22</v>
      </c>
    </row>
    <row r="31" spans="1:5" ht="63.75">
      <c r="A31" s="34" t="s">
        <v>49</v>
      </c>
      <c r="E31" s="35" t="s">
        <v>324</v>
      </c>
    </row>
    <row r="32" spans="1:5" ht="12.75">
      <c r="A32" s="36" t="s">
        <v>51</v>
      </c>
      <c r="E32" s="37" t="s">
        <v>325</v>
      </c>
    </row>
    <row r="33" spans="1:5" ht="369.75">
      <c r="A33" t="s">
        <v>53</v>
      </c>
      <c r="E33" s="35" t="s">
        <v>326</v>
      </c>
    </row>
    <row r="34" spans="1:16" ht="12.75">
      <c r="A34" s="25" t="s">
        <v>44</v>
      </c>
      <c s="29" t="s">
        <v>73</v>
      </c>
      <c s="29" t="s">
        <v>327</v>
      </c>
      <c s="25" t="s">
        <v>46</v>
      </c>
      <c s="30" t="s">
        <v>328</v>
      </c>
      <c s="31" t="s">
        <v>256</v>
      </c>
      <c s="32">
        <v>661.5</v>
      </c>
      <c s="33">
        <v>0</v>
      </c>
      <c s="33">
        <f>ROUND(ROUND(H34,2)*ROUND(G34,3),2)</f>
      </c>
      <c r="O34">
        <f>(I34*21)/100</f>
      </c>
      <c t="s">
        <v>22</v>
      </c>
    </row>
    <row r="35" spans="1:5" ht="89.25">
      <c r="A35" s="34" t="s">
        <v>49</v>
      </c>
      <c r="E35" s="35" t="s">
        <v>329</v>
      </c>
    </row>
    <row r="36" spans="1:5" ht="12.75">
      <c r="A36" s="36" t="s">
        <v>51</v>
      </c>
      <c r="E36" s="37" t="s">
        <v>330</v>
      </c>
    </row>
    <row r="37" spans="1:5" ht="369.75">
      <c r="A37" t="s">
        <v>53</v>
      </c>
      <c r="E37" s="35" t="s">
        <v>326</v>
      </c>
    </row>
    <row r="38" spans="1:16" ht="12.75">
      <c r="A38" s="25" t="s">
        <v>44</v>
      </c>
      <c s="29" t="s">
        <v>77</v>
      </c>
      <c s="29" t="s">
        <v>264</v>
      </c>
      <c s="25" t="s">
        <v>83</v>
      </c>
      <c s="30" t="s">
        <v>265</v>
      </c>
      <c s="31" t="s">
        <v>256</v>
      </c>
      <c s="32">
        <v>7361.9</v>
      </c>
      <c s="33">
        <v>0</v>
      </c>
      <c s="33">
        <f>ROUND(ROUND(H38,2)*ROUND(G38,3),2)</f>
      </c>
      <c r="O38">
        <f>(I38*21)/100</f>
      </c>
      <c t="s">
        <v>22</v>
      </c>
    </row>
    <row r="39" spans="1:5" ht="25.5">
      <c r="A39" s="34" t="s">
        <v>49</v>
      </c>
      <c r="E39" s="35" t="s">
        <v>331</v>
      </c>
    </row>
    <row r="40" spans="1:5" ht="38.25">
      <c r="A40" s="36" t="s">
        <v>51</v>
      </c>
      <c r="E40" s="37" t="s">
        <v>332</v>
      </c>
    </row>
    <row r="41" spans="1:5" ht="306">
      <c r="A41" t="s">
        <v>53</v>
      </c>
      <c r="E41" s="35" t="s">
        <v>268</v>
      </c>
    </row>
    <row r="42" spans="1:16" ht="12.75">
      <c r="A42" s="25" t="s">
        <v>44</v>
      </c>
      <c s="29" t="s">
        <v>39</v>
      </c>
      <c s="29" t="s">
        <v>264</v>
      </c>
      <c s="25" t="s">
        <v>86</v>
      </c>
      <c s="30" t="s">
        <v>265</v>
      </c>
      <c s="31" t="s">
        <v>256</v>
      </c>
      <c s="32">
        <v>600.75</v>
      </c>
      <c s="33">
        <v>0</v>
      </c>
      <c s="33">
        <f>ROUND(ROUND(H42,2)*ROUND(G42,3),2)</f>
      </c>
      <c r="O42">
        <f>(I42*21)/100</f>
      </c>
      <c t="s">
        <v>22</v>
      </c>
    </row>
    <row r="43" spans="1:5" ht="25.5">
      <c r="A43" s="34" t="s">
        <v>49</v>
      </c>
      <c r="E43" s="35" t="s">
        <v>333</v>
      </c>
    </row>
    <row r="44" spans="1:5" ht="12.75">
      <c r="A44" s="36" t="s">
        <v>51</v>
      </c>
      <c r="E44" s="37" t="s">
        <v>334</v>
      </c>
    </row>
    <row r="45" spans="1:5" ht="306">
      <c r="A45" t="s">
        <v>53</v>
      </c>
      <c r="E45" s="35" t="s">
        <v>268</v>
      </c>
    </row>
    <row r="46" spans="1:16" ht="12.75">
      <c r="A46" s="25" t="s">
        <v>44</v>
      </c>
      <c s="29" t="s">
        <v>41</v>
      </c>
      <c s="29" t="s">
        <v>335</v>
      </c>
      <c s="25" t="s">
        <v>46</v>
      </c>
      <c s="30" t="s">
        <v>336</v>
      </c>
      <c s="31" t="s">
        <v>256</v>
      </c>
      <c s="32">
        <v>613.75</v>
      </c>
      <c s="33">
        <v>0</v>
      </c>
      <c s="33">
        <f>ROUND(ROUND(H46,2)*ROUND(G46,3),2)</f>
      </c>
      <c r="O46">
        <f>(I46*21)/100</f>
      </c>
      <c t="s">
        <v>22</v>
      </c>
    </row>
    <row r="47" spans="1:5" ht="25.5">
      <c r="A47" s="34" t="s">
        <v>49</v>
      </c>
      <c r="E47" s="35" t="s">
        <v>337</v>
      </c>
    </row>
    <row r="48" spans="1:5" ht="12.75">
      <c r="A48" s="36" t="s">
        <v>51</v>
      </c>
      <c r="E48" s="37" t="s">
        <v>338</v>
      </c>
    </row>
    <row r="49" spans="1:5" ht="344.25">
      <c r="A49" t="s">
        <v>53</v>
      </c>
      <c r="E49" s="35" t="s">
        <v>339</v>
      </c>
    </row>
    <row r="50" spans="1:16" ht="12.75">
      <c r="A50" s="25" t="s">
        <v>44</v>
      </c>
      <c s="29" t="s">
        <v>88</v>
      </c>
      <c s="29" t="s">
        <v>340</v>
      </c>
      <c s="25" t="s">
        <v>46</v>
      </c>
      <c s="30" t="s">
        <v>341</v>
      </c>
      <c s="31" t="s">
        <v>256</v>
      </c>
      <c s="32">
        <v>2455</v>
      </c>
      <c s="33">
        <v>0</v>
      </c>
      <c s="33">
        <f>ROUND(ROUND(H50,2)*ROUND(G50,3),2)</f>
      </c>
      <c r="O50">
        <f>(I50*21)/100</f>
      </c>
      <c t="s">
        <v>22</v>
      </c>
    </row>
    <row r="51" spans="1:5" ht="12.75">
      <c r="A51" s="34" t="s">
        <v>49</v>
      </c>
      <c r="E51" s="35" t="s">
        <v>342</v>
      </c>
    </row>
    <row r="52" spans="1:5" ht="12.75">
      <c r="A52" s="36" t="s">
        <v>51</v>
      </c>
      <c r="E52" s="37" t="s">
        <v>343</v>
      </c>
    </row>
    <row r="53" spans="1:5" ht="12.75">
      <c r="A53" t="s">
        <v>53</v>
      </c>
      <c r="E53" s="35" t="s">
        <v>344</v>
      </c>
    </row>
    <row r="54" spans="1:16" ht="12.75">
      <c r="A54" s="25" t="s">
        <v>44</v>
      </c>
      <c s="29" t="s">
        <v>92</v>
      </c>
      <c s="29" t="s">
        <v>345</v>
      </c>
      <c s="25" t="s">
        <v>46</v>
      </c>
      <c s="30" t="s">
        <v>346</v>
      </c>
      <c s="31" t="s">
        <v>256</v>
      </c>
      <c s="32">
        <v>220.5</v>
      </c>
      <c s="33">
        <v>0</v>
      </c>
      <c s="33">
        <f>ROUND(ROUND(H54,2)*ROUND(G54,3),2)</f>
      </c>
      <c r="O54">
        <f>(I54*21)/100</f>
      </c>
      <c t="s">
        <v>22</v>
      </c>
    </row>
    <row r="55" spans="1:5" ht="25.5">
      <c r="A55" s="34" t="s">
        <v>49</v>
      </c>
      <c r="E55" s="35" t="s">
        <v>347</v>
      </c>
    </row>
    <row r="56" spans="1:5" ht="12.75">
      <c r="A56" s="36" t="s">
        <v>51</v>
      </c>
      <c r="E56" s="37" t="s">
        <v>348</v>
      </c>
    </row>
    <row r="57" spans="1:5" ht="344.25">
      <c r="A57" t="s">
        <v>53</v>
      </c>
      <c r="E57" s="35" t="s">
        <v>339</v>
      </c>
    </row>
    <row r="58" spans="1:16" ht="12.75">
      <c r="A58" s="25" t="s">
        <v>44</v>
      </c>
      <c s="29" t="s">
        <v>97</v>
      </c>
      <c s="29" t="s">
        <v>349</v>
      </c>
      <c s="25" t="s">
        <v>46</v>
      </c>
      <c s="30" t="s">
        <v>350</v>
      </c>
      <c s="31" t="s">
        <v>256</v>
      </c>
      <c s="32">
        <v>882</v>
      </c>
      <c s="33">
        <v>0</v>
      </c>
      <c s="33">
        <f>ROUND(ROUND(H58,2)*ROUND(G58,3),2)</f>
      </c>
      <c r="O58">
        <f>(I58*21)/100</f>
      </c>
      <c t="s">
        <v>22</v>
      </c>
    </row>
    <row r="59" spans="1:5" ht="12.75">
      <c r="A59" s="34" t="s">
        <v>49</v>
      </c>
      <c r="E59" s="35" t="s">
        <v>351</v>
      </c>
    </row>
    <row r="60" spans="1:5" ht="12.75">
      <c r="A60" s="36" t="s">
        <v>51</v>
      </c>
      <c r="E60" s="37" t="s">
        <v>352</v>
      </c>
    </row>
    <row r="61" spans="1:5" ht="12.75">
      <c r="A61" t="s">
        <v>53</v>
      </c>
      <c r="E61" s="35" t="s">
        <v>344</v>
      </c>
    </row>
    <row r="62" spans="1:16" ht="12.75">
      <c r="A62" s="25" t="s">
        <v>44</v>
      </c>
      <c s="29" t="s">
        <v>102</v>
      </c>
      <c s="29" t="s">
        <v>353</v>
      </c>
      <c s="25" t="s">
        <v>46</v>
      </c>
      <c s="30" t="s">
        <v>354</v>
      </c>
      <c s="31" t="s">
        <v>256</v>
      </c>
      <c s="32">
        <v>785.4</v>
      </c>
      <c s="33">
        <v>0</v>
      </c>
      <c s="33">
        <f>ROUND(ROUND(H62,2)*ROUND(G62,3),2)</f>
      </c>
      <c r="O62">
        <f>(I62*21)/100</f>
      </c>
      <c t="s">
        <v>22</v>
      </c>
    </row>
    <row r="63" spans="1:5" ht="114.75">
      <c r="A63" s="34" t="s">
        <v>49</v>
      </c>
      <c r="E63" s="35" t="s">
        <v>355</v>
      </c>
    </row>
    <row r="64" spans="1:5" ht="38.25">
      <c r="A64" s="36" t="s">
        <v>51</v>
      </c>
      <c r="E64" s="37" t="s">
        <v>356</v>
      </c>
    </row>
    <row r="65" spans="1:5" ht="267.75">
      <c r="A65" t="s">
        <v>53</v>
      </c>
      <c r="E65" s="35" t="s">
        <v>357</v>
      </c>
    </row>
    <row r="66" spans="1:16" ht="12.75">
      <c r="A66" s="25" t="s">
        <v>44</v>
      </c>
      <c s="29" t="s">
        <v>107</v>
      </c>
      <c s="29" t="s">
        <v>358</v>
      </c>
      <c s="25" t="s">
        <v>46</v>
      </c>
      <c s="30" t="s">
        <v>359</v>
      </c>
      <c s="31" t="s">
        <v>256</v>
      </c>
      <c s="32">
        <v>6576.5</v>
      </c>
      <c s="33">
        <v>0</v>
      </c>
      <c s="33">
        <f>ROUND(ROUND(H66,2)*ROUND(G66,3),2)</f>
      </c>
      <c r="O66">
        <f>(I66*21)/100</f>
      </c>
      <c t="s">
        <v>22</v>
      </c>
    </row>
    <row r="67" spans="1:5" ht="25.5">
      <c r="A67" s="34" t="s">
        <v>49</v>
      </c>
      <c r="E67" s="35" t="s">
        <v>360</v>
      </c>
    </row>
    <row r="68" spans="1:5" ht="51">
      <c r="A68" s="36" t="s">
        <v>51</v>
      </c>
      <c r="E68" s="37" t="s">
        <v>361</v>
      </c>
    </row>
    <row r="69" spans="1:5" ht="229.5">
      <c r="A69" t="s">
        <v>53</v>
      </c>
      <c r="E69" s="35" t="s">
        <v>362</v>
      </c>
    </row>
    <row r="70" spans="1:16" ht="12.75">
      <c r="A70" s="25" t="s">
        <v>44</v>
      </c>
      <c s="29" t="s">
        <v>112</v>
      </c>
      <c s="29" t="s">
        <v>363</v>
      </c>
      <c s="25" t="s">
        <v>46</v>
      </c>
      <c s="30" t="s">
        <v>364</v>
      </c>
      <c s="31" t="s">
        <v>173</v>
      </c>
      <c s="32">
        <v>2628</v>
      </c>
      <c s="33">
        <v>0</v>
      </c>
      <c s="33">
        <f>ROUND(ROUND(H70,2)*ROUND(G70,3),2)</f>
      </c>
      <c r="O70">
        <f>(I70*21)/100</f>
      </c>
      <c t="s">
        <v>22</v>
      </c>
    </row>
    <row r="71" spans="1:5" ht="12.75">
      <c r="A71" s="34" t="s">
        <v>49</v>
      </c>
      <c r="E71" s="35" t="s">
        <v>365</v>
      </c>
    </row>
    <row r="72" spans="1:5" ht="38.25">
      <c r="A72" s="36" t="s">
        <v>51</v>
      </c>
      <c r="E72" s="37" t="s">
        <v>366</v>
      </c>
    </row>
    <row r="73" spans="1:5" ht="25.5">
      <c r="A73" t="s">
        <v>53</v>
      </c>
      <c r="E73" s="35" t="s">
        <v>367</v>
      </c>
    </row>
    <row r="74" spans="1:16" ht="12.75">
      <c r="A74" s="25" t="s">
        <v>44</v>
      </c>
      <c s="29" t="s">
        <v>116</v>
      </c>
      <c s="29" t="s">
        <v>368</v>
      </c>
      <c s="25" t="s">
        <v>46</v>
      </c>
      <c s="30" t="s">
        <v>369</v>
      </c>
      <c s="31" t="s">
        <v>173</v>
      </c>
      <c s="32">
        <v>4005</v>
      </c>
      <c s="33">
        <v>0</v>
      </c>
      <c s="33">
        <f>ROUND(ROUND(H74,2)*ROUND(G74,3),2)</f>
      </c>
      <c r="O74">
        <f>(I74*21)/100</f>
      </c>
      <c t="s">
        <v>22</v>
      </c>
    </row>
    <row r="75" spans="1:5" ht="25.5">
      <c r="A75" s="34" t="s">
        <v>49</v>
      </c>
      <c r="E75" s="35" t="s">
        <v>370</v>
      </c>
    </row>
    <row r="76" spans="1:5" ht="12.75">
      <c r="A76" s="36" t="s">
        <v>51</v>
      </c>
      <c r="E76" s="37" t="s">
        <v>371</v>
      </c>
    </row>
    <row r="77" spans="1:5" ht="38.25">
      <c r="A77" t="s">
        <v>53</v>
      </c>
      <c r="E77" s="35" t="s">
        <v>285</v>
      </c>
    </row>
    <row r="78" spans="1:18" ht="12.75" customHeight="1">
      <c r="A78" s="6" t="s">
        <v>42</v>
      </c>
      <c s="6"/>
      <c s="40" t="s">
        <v>22</v>
      </c>
      <c s="6"/>
      <c s="27" t="s">
        <v>372</v>
      </c>
      <c s="6"/>
      <c s="6"/>
      <c s="6"/>
      <c s="41">
        <f>0+Q78</f>
      </c>
      <c r="O78">
        <f>0+R78</f>
      </c>
      <c r="Q78">
        <f>0+I79</f>
      </c>
      <c>
        <f>0+O79</f>
      </c>
    </row>
    <row r="79" spans="1:16" ht="12.75">
      <c r="A79" s="25" t="s">
        <v>44</v>
      </c>
      <c s="29" t="s">
        <v>121</v>
      </c>
      <c s="29" t="s">
        <v>373</v>
      </c>
      <c s="25" t="s">
        <v>46</v>
      </c>
      <c s="30" t="s">
        <v>374</v>
      </c>
      <c s="31" t="s">
        <v>173</v>
      </c>
      <c s="32">
        <v>2160</v>
      </c>
      <c s="33">
        <v>0</v>
      </c>
      <c s="33">
        <f>ROUND(ROUND(H79,2)*ROUND(G79,3),2)</f>
      </c>
      <c r="O79">
        <f>(I79*21)/100</f>
      </c>
      <c t="s">
        <v>22</v>
      </c>
    </row>
    <row r="80" spans="1:5" ht="89.25">
      <c r="A80" s="34" t="s">
        <v>49</v>
      </c>
      <c r="E80" s="35" t="s">
        <v>375</v>
      </c>
    </row>
    <row r="81" spans="1:5" ht="12.75">
      <c r="A81" s="36" t="s">
        <v>51</v>
      </c>
      <c r="E81" s="37" t="s">
        <v>376</v>
      </c>
    </row>
    <row r="82" spans="1:5" ht="102">
      <c r="A82" t="s">
        <v>53</v>
      </c>
      <c r="E82" s="35" t="s">
        <v>377</v>
      </c>
    </row>
    <row r="83" spans="1:18" ht="12.75" customHeight="1">
      <c r="A83" s="6" t="s">
        <v>42</v>
      </c>
      <c s="6"/>
      <c s="40" t="s">
        <v>34</v>
      </c>
      <c s="6"/>
      <c s="27" t="s">
        <v>378</v>
      </c>
      <c s="6"/>
      <c s="6"/>
      <c s="6"/>
      <c s="41">
        <f>0+Q83</f>
      </c>
      <c r="O83">
        <f>0+R83</f>
      </c>
      <c r="Q83">
        <f>0+I84+I88+I92</f>
      </c>
      <c>
        <f>0+O84+O88+O92</f>
      </c>
    </row>
    <row r="84" spans="1:16" ht="12.75">
      <c r="A84" s="25" t="s">
        <v>44</v>
      </c>
      <c s="29" t="s">
        <v>123</v>
      </c>
      <c s="29" t="s">
        <v>379</v>
      </c>
      <c s="25" t="s">
        <v>46</v>
      </c>
      <c s="30" t="s">
        <v>380</v>
      </c>
      <c s="31" t="s">
        <v>173</v>
      </c>
      <c s="32">
        <v>2628</v>
      </c>
      <c s="33">
        <v>0</v>
      </c>
      <c s="33">
        <f>ROUND(ROUND(H84,2)*ROUND(G84,3),2)</f>
      </c>
      <c r="O84">
        <f>(I84*21)/100</f>
      </c>
      <c t="s">
        <v>22</v>
      </c>
    </row>
    <row r="85" spans="1:5" ht="38.25">
      <c r="A85" s="34" t="s">
        <v>49</v>
      </c>
      <c r="E85" s="35" t="s">
        <v>381</v>
      </c>
    </row>
    <row r="86" spans="1:5" ht="38.25">
      <c r="A86" s="36" t="s">
        <v>51</v>
      </c>
      <c r="E86" s="37" t="s">
        <v>366</v>
      </c>
    </row>
    <row r="87" spans="1:5" ht="51">
      <c r="A87" t="s">
        <v>53</v>
      </c>
      <c r="E87" s="35" t="s">
        <v>382</v>
      </c>
    </row>
    <row r="88" spans="1:16" ht="12.75">
      <c r="A88" s="25" t="s">
        <v>44</v>
      </c>
      <c s="29" t="s">
        <v>129</v>
      </c>
      <c s="29" t="s">
        <v>383</v>
      </c>
      <c s="25" t="s">
        <v>46</v>
      </c>
      <c s="30" t="s">
        <v>384</v>
      </c>
      <c s="31" t="s">
        <v>173</v>
      </c>
      <c s="32">
        <v>390</v>
      </c>
      <c s="33">
        <v>0</v>
      </c>
      <c s="33">
        <f>ROUND(ROUND(H88,2)*ROUND(G88,3),2)</f>
      </c>
      <c r="O88">
        <f>(I88*21)/100</f>
      </c>
      <c t="s">
        <v>22</v>
      </c>
    </row>
    <row r="89" spans="1:5" ht="38.25">
      <c r="A89" s="34" t="s">
        <v>49</v>
      </c>
      <c r="E89" s="35" t="s">
        <v>385</v>
      </c>
    </row>
    <row r="90" spans="1:5" ht="12.75">
      <c r="A90" s="36" t="s">
        <v>51</v>
      </c>
      <c r="E90" s="37" t="s">
        <v>386</v>
      </c>
    </row>
    <row r="91" spans="1:5" ht="102">
      <c r="A91" t="s">
        <v>53</v>
      </c>
      <c r="E91" s="35" t="s">
        <v>387</v>
      </c>
    </row>
    <row r="92" spans="1:16" ht="12.75">
      <c r="A92" s="25" t="s">
        <v>44</v>
      </c>
      <c s="29" t="s">
        <v>133</v>
      </c>
      <c s="29" t="s">
        <v>388</v>
      </c>
      <c s="25" t="s">
        <v>46</v>
      </c>
      <c s="30" t="s">
        <v>389</v>
      </c>
      <c s="31" t="s">
        <v>173</v>
      </c>
      <c s="32">
        <v>2190</v>
      </c>
      <c s="33">
        <v>0</v>
      </c>
      <c s="33">
        <f>ROUND(ROUND(H92,2)*ROUND(G92,3),2)</f>
      </c>
      <c r="O92">
        <f>(I92*21)/100</f>
      </c>
      <c t="s">
        <v>22</v>
      </c>
    </row>
    <row r="93" spans="1:5" ht="51">
      <c r="A93" s="34" t="s">
        <v>49</v>
      </c>
      <c r="E93" s="35" t="s">
        <v>390</v>
      </c>
    </row>
    <row r="94" spans="1:5" ht="38.25">
      <c r="A94" s="36" t="s">
        <v>51</v>
      </c>
      <c r="E94" s="37" t="s">
        <v>391</v>
      </c>
    </row>
    <row r="95" spans="1:5" ht="153">
      <c r="A95" t="s">
        <v>53</v>
      </c>
      <c r="E95" s="35" t="s">
        <v>392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0+O8+O17+O78</f>
      </c>
      <c t="s">
        <v>21</v>
      </c>
    </row>
    <row r="3" spans="1:16" ht="15" customHeight="1">
      <c r="A3" t="s">
        <v>11</v>
      </c>
      <c s="12" t="s">
        <v>13</v>
      </c>
      <c s="13" t="s">
        <v>14</v>
      </c>
      <c s="1"/>
      <c s="14" t="s">
        <v>15</v>
      </c>
      <c s="1"/>
      <c s="9"/>
      <c s="8" t="s">
        <v>393</v>
      </c>
      <c s="38">
        <f>0+I8+I17+I78</f>
      </c>
      <c r="O3" t="s">
        <v>18</v>
      </c>
      <c t="s">
        <v>22</v>
      </c>
    </row>
    <row r="4" spans="1:16" ht="15" customHeight="1">
      <c r="A4" t="s">
        <v>16</v>
      </c>
      <c s="16" t="s">
        <v>17</v>
      </c>
      <c s="17" t="s">
        <v>393</v>
      </c>
      <c s="6"/>
      <c s="18" t="s">
        <v>394</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f>
      </c>
      <c>
        <f>0+O9+O13</f>
      </c>
    </row>
    <row r="9" spans="1:16" ht="25.5">
      <c r="A9" s="25" t="s">
        <v>44</v>
      </c>
      <c s="29" t="s">
        <v>28</v>
      </c>
      <c s="29" t="s">
        <v>298</v>
      </c>
      <c s="25" t="s">
        <v>46</v>
      </c>
      <c s="30" t="s">
        <v>299</v>
      </c>
      <c s="31" t="s">
        <v>300</v>
      </c>
      <c s="32">
        <v>724.071</v>
      </c>
      <c s="33">
        <v>0</v>
      </c>
      <c s="33">
        <f>ROUND(ROUND(H9,2)*ROUND(G9,3),2)</f>
      </c>
      <c r="O9">
        <f>(I9*21)/100</f>
      </c>
      <c t="s">
        <v>22</v>
      </c>
    </row>
    <row r="10" spans="1:5" ht="12.75">
      <c r="A10" s="34" t="s">
        <v>49</v>
      </c>
      <c r="E10" s="35" t="s">
        <v>46</v>
      </c>
    </row>
    <row r="11" spans="1:5" ht="38.25">
      <c r="A11" s="36" t="s">
        <v>51</v>
      </c>
      <c r="E11" s="37" t="s">
        <v>395</v>
      </c>
    </row>
    <row r="12" spans="1:5" ht="140.25">
      <c r="A12" t="s">
        <v>53</v>
      </c>
      <c r="E12" s="35" t="s">
        <v>302</v>
      </c>
    </row>
    <row r="13" spans="1:16" ht="25.5">
      <c r="A13" s="25" t="s">
        <v>44</v>
      </c>
      <c s="29" t="s">
        <v>22</v>
      </c>
      <c s="29" t="s">
        <v>396</v>
      </c>
      <c s="25" t="s">
        <v>46</v>
      </c>
      <c s="30" t="s">
        <v>397</v>
      </c>
      <c s="31" t="s">
        <v>300</v>
      </c>
      <c s="32">
        <v>74.7</v>
      </c>
      <c s="33">
        <v>0</v>
      </c>
      <c s="33">
        <f>ROUND(ROUND(H13,2)*ROUND(G13,3),2)</f>
      </c>
      <c r="O13">
        <f>(I13*21)/100</f>
      </c>
      <c t="s">
        <v>22</v>
      </c>
    </row>
    <row r="14" spans="1:5" ht="38.25">
      <c r="A14" s="34" t="s">
        <v>49</v>
      </c>
      <c r="E14" s="35" t="s">
        <v>398</v>
      </c>
    </row>
    <row r="15" spans="1:5" ht="12.75">
      <c r="A15" s="36" t="s">
        <v>51</v>
      </c>
      <c r="E15" s="37" t="s">
        <v>399</v>
      </c>
    </row>
    <row r="16" spans="1:5" ht="140.25">
      <c r="A16" t="s">
        <v>53</v>
      </c>
      <c r="E16" s="35" t="s">
        <v>302</v>
      </c>
    </row>
    <row r="17" spans="1:18" ht="12.75" customHeight="1">
      <c r="A17" s="6" t="s">
        <v>42</v>
      </c>
      <c s="6"/>
      <c s="40" t="s">
        <v>28</v>
      </c>
      <c s="6"/>
      <c s="27" t="s">
        <v>198</v>
      </c>
      <c s="6"/>
      <c s="6"/>
      <c s="6"/>
      <c s="41">
        <f>0+Q17</f>
      </c>
      <c r="O17">
        <f>0+R17</f>
      </c>
      <c r="Q17">
        <f>0+I18+I22+I26+I30+I34+I38+I42+I46+I50+I54+I58+I62+I66+I70+I74</f>
      </c>
      <c>
        <f>0+O18+O22+O26+O30+O34+O38+O42+O46+O50+O54+O58+O62+O66+O70+O74</f>
      </c>
    </row>
    <row r="18" spans="1:16" ht="12.75">
      <c r="A18" s="25" t="s">
        <v>44</v>
      </c>
      <c s="29" t="s">
        <v>21</v>
      </c>
      <c s="29" t="s">
        <v>303</v>
      </c>
      <c s="25" t="s">
        <v>46</v>
      </c>
      <c s="30" t="s">
        <v>304</v>
      </c>
      <c s="31" t="s">
        <v>173</v>
      </c>
      <c s="32">
        <v>384</v>
      </c>
      <c s="33">
        <v>0</v>
      </c>
      <c s="33">
        <f>ROUND(ROUND(H18,2)*ROUND(G18,3),2)</f>
      </c>
      <c r="O18">
        <f>(I18*21)/100</f>
      </c>
      <c t="s">
        <v>22</v>
      </c>
    </row>
    <row r="19" spans="1:5" ht="63.75">
      <c r="A19" s="34" t="s">
        <v>49</v>
      </c>
      <c r="E19" s="35" t="s">
        <v>400</v>
      </c>
    </row>
    <row r="20" spans="1:5" ht="12.75">
      <c r="A20" s="36" t="s">
        <v>51</v>
      </c>
      <c r="E20" s="37" t="s">
        <v>401</v>
      </c>
    </row>
    <row r="21" spans="1:5" ht="12.75">
      <c r="A21" t="s">
        <v>53</v>
      </c>
      <c r="E21" s="35" t="s">
        <v>307</v>
      </c>
    </row>
    <row r="22" spans="1:16" ht="12.75">
      <c r="A22" s="25" t="s">
        <v>44</v>
      </c>
      <c s="29" t="s">
        <v>32</v>
      </c>
      <c s="29" t="s">
        <v>402</v>
      </c>
      <c s="25" t="s">
        <v>46</v>
      </c>
      <c s="30" t="s">
        <v>403</v>
      </c>
      <c s="31" t="s">
        <v>256</v>
      </c>
      <c s="32">
        <v>31.125</v>
      </c>
      <c s="33">
        <v>0</v>
      </c>
      <c s="33">
        <f>ROUND(ROUND(H22,2)*ROUND(G22,3),2)</f>
      </c>
      <c r="O22">
        <f>(I22*21)/100</f>
      </c>
      <c t="s">
        <v>22</v>
      </c>
    </row>
    <row r="23" spans="1:5" ht="38.25">
      <c r="A23" s="34" t="s">
        <v>49</v>
      </c>
      <c r="E23" s="35" t="s">
        <v>404</v>
      </c>
    </row>
    <row r="24" spans="1:5" ht="38.25">
      <c r="A24" s="36" t="s">
        <v>51</v>
      </c>
      <c r="E24" s="37" t="s">
        <v>405</v>
      </c>
    </row>
    <row r="25" spans="1:5" ht="63.75">
      <c r="A25" t="s">
        <v>53</v>
      </c>
      <c r="E25" s="35" t="s">
        <v>312</v>
      </c>
    </row>
    <row r="26" spans="1:16" ht="25.5">
      <c r="A26" s="25" t="s">
        <v>44</v>
      </c>
      <c s="29" t="s">
        <v>34</v>
      </c>
      <c s="29" t="s">
        <v>308</v>
      </c>
      <c s="25" t="s">
        <v>46</v>
      </c>
      <c s="30" t="s">
        <v>309</v>
      </c>
      <c s="31" t="s">
        <v>256</v>
      </c>
      <c s="32">
        <v>323.49</v>
      </c>
      <c s="33">
        <v>0</v>
      </c>
      <c s="33">
        <f>ROUND(ROUND(H26,2)*ROUND(G26,3),2)</f>
      </c>
      <c r="O26">
        <f>(I26*21)/100</f>
      </c>
      <c t="s">
        <v>22</v>
      </c>
    </row>
    <row r="27" spans="1:5" ht="38.25">
      <c r="A27" s="34" t="s">
        <v>49</v>
      </c>
      <c r="E27" s="35" t="s">
        <v>310</v>
      </c>
    </row>
    <row r="28" spans="1:5" ht="63.75">
      <c r="A28" s="36" t="s">
        <v>51</v>
      </c>
      <c r="E28" s="37" t="s">
        <v>406</v>
      </c>
    </row>
    <row r="29" spans="1:5" ht="63.75">
      <c r="A29" t="s">
        <v>53</v>
      </c>
      <c r="E29" s="35" t="s">
        <v>312</v>
      </c>
    </row>
    <row r="30" spans="1:16" ht="12.75">
      <c r="A30" s="25" t="s">
        <v>44</v>
      </c>
      <c s="29" t="s">
        <v>36</v>
      </c>
      <c s="29" t="s">
        <v>407</v>
      </c>
      <c s="25" t="s">
        <v>83</v>
      </c>
      <c s="30" t="s">
        <v>408</v>
      </c>
      <c s="31" t="s">
        <v>256</v>
      </c>
      <c s="32">
        <v>6</v>
      </c>
      <c s="33">
        <v>0</v>
      </c>
      <c s="33">
        <f>ROUND(ROUND(H30,2)*ROUND(G30,3),2)</f>
      </c>
      <c r="O30">
        <f>(I30*21)/100</f>
      </c>
      <c t="s">
        <v>22</v>
      </c>
    </row>
    <row r="31" spans="1:5" ht="51">
      <c r="A31" s="34" t="s">
        <v>49</v>
      </c>
      <c r="E31" s="35" t="s">
        <v>409</v>
      </c>
    </row>
    <row r="32" spans="1:5" ht="12.75">
      <c r="A32" s="36" t="s">
        <v>51</v>
      </c>
      <c r="E32" s="37" t="s">
        <v>410</v>
      </c>
    </row>
    <row r="33" spans="1:5" ht="63.75">
      <c r="A33" t="s">
        <v>53</v>
      </c>
      <c r="E33" s="35" t="s">
        <v>312</v>
      </c>
    </row>
    <row r="34" spans="1:16" ht="12.75">
      <c r="A34" s="25" t="s">
        <v>44</v>
      </c>
      <c s="29" t="s">
        <v>73</v>
      </c>
      <c s="29" t="s">
        <v>407</v>
      </c>
      <c s="25" t="s">
        <v>86</v>
      </c>
      <c s="30" t="s">
        <v>408</v>
      </c>
      <c s="31" t="s">
        <v>256</v>
      </c>
      <c s="32">
        <v>33.6</v>
      </c>
      <c s="33">
        <v>0</v>
      </c>
      <c s="33">
        <f>ROUND(ROUND(H34,2)*ROUND(G34,3),2)</f>
      </c>
      <c r="O34">
        <f>(I34*21)/100</f>
      </c>
      <c t="s">
        <v>22</v>
      </c>
    </row>
    <row r="35" spans="1:5" ht="38.25">
      <c r="A35" s="34" t="s">
        <v>49</v>
      </c>
      <c r="E35" s="35" t="s">
        <v>411</v>
      </c>
    </row>
    <row r="36" spans="1:5" ht="12.75">
      <c r="A36" s="36" t="s">
        <v>51</v>
      </c>
      <c r="E36" s="37" t="s">
        <v>412</v>
      </c>
    </row>
    <row r="37" spans="1:5" ht="63.75">
      <c r="A37" t="s">
        <v>53</v>
      </c>
      <c r="E37" s="35" t="s">
        <v>312</v>
      </c>
    </row>
    <row r="38" spans="1:16" ht="12.75">
      <c r="A38" s="25" t="s">
        <v>44</v>
      </c>
      <c s="29" t="s">
        <v>77</v>
      </c>
      <c s="29" t="s">
        <v>413</v>
      </c>
      <c s="25" t="s">
        <v>46</v>
      </c>
      <c s="30" t="s">
        <v>414</v>
      </c>
      <c s="31" t="s">
        <v>415</v>
      </c>
      <c s="32">
        <v>38</v>
      </c>
      <c s="33">
        <v>0</v>
      </c>
      <c s="33">
        <f>ROUND(ROUND(H38,2)*ROUND(G38,3),2)</f>
      </c>
      <c r="O38">
        <f>(I38*21)/100</f>
      </c>
      <c t="s">
        <v>22</v>
      </c>
    </row>
    <row r="39" spans="1:5" ht="38.25">
      <c r="A39" s="34" t="s">
        <v>49</v>
      </c>
      <c r="E39" s="35" t="s">
        <v>416</v>
      </c>
    </row>
    <row r="40" spans="1:5" ht="12.75">
      <c r="A40" s="36" t="s">
        <v>51</v>
      </c>
      <c r="E40" s="37" t="s">
        <v>417</v>
      </c>
    </row>
    <row r="41" spans="1:5" ht="25.5">
      <c r="A41" t="s">
        <v>53</v>
      </c>
      <c r="E41" s="35" t="s">
        <v>418</v>
      </c>
    </row>
    <row r="42" spans="1:16" ht="12.75">
      <c r="A42" s="25" t="s">
        <v>44</v>
      </c>
      <c s="29" t="s">
        <v>39</v>
      </c>
      <c s="29" t="s">
        <v>317</v>
      </c>
      <c s="25" t="s">
        <v>46</v>
      </c>
      <c s="30" t="s">
        <v>318</v>
      </c>
      <c s="31" t="s">
        <v>256</v>
      </c>
      <c s="32">
        <v>1457</v>
      </c>
      <c s="33">
        <v>0</v>
      </c>
      <c s="33">
        <f>ROUND(ROUND(H42,2)*ROUND(G42,3),2)</f>
      </c>
      <c r="O42">
        <f>(I42*21)/100</f>
      </c>
      <c t="s">
        <v>22</v>
      </c>
    </row>
    <row r="43" spans="1:5" ht="38.25">
      <c r="A43" s="34" t="s">
        <v>49</v>
      </c>
      <c r="E43" s="35" t="s">
        <v>419</v>
      </c>
    </row>
    <row r="44" spans="1:5" ht="12.75">
      <c r="A44" s="36" t="s">
        <v>51</v>
      </c>
      <c r="E44" s="37" t="s">
        <v>420</v>
      </c>
    </row>
    <row r="45" spans="1:5" ht="369.75">
      <c r="A45" t="s">
        <v>53</v>
      </c>
      <c r="E45" s="35" t="s">
        <v>321</v>
      </c>
    </row>
    <row r="46" spans="1:16" ht="12.75">
      <c r="A46" s="25" t="s">
        <v>44</v>
      </c>
      <c s="29" t="s">
        <v>41</v>
      </c>
      <c s="29" t="s">
        <v>264</v>
      </c>
      <c s="25" t="s">
        <v>83</v>
      </c>
      <c s="30" t="s">
        <v>265</v>
      </c>
      <c s="31" t="s">
        <v>256</v>
      </c>
      <c s="32">
        <v>1794.2</v>
      </c>
      <c s="33">
        <v>0</v>
      </c>
      <c s="33">
        <f>ROUND(ROUND(H46,2)*ROUND(G46,3),2)</f>
      </c>
      <c r="O46">
        <f>(I46*21)/100</f>
      </c>
      <c t="s">
        <v>22</v>
      </c>
    </row>
    <row r="47" spans="1:5" ht="12.75">
      <c r="A47" s="34" t="s">
        <v>49</v>
      </c>
      <c r="E47" s="35" t="s">
        <v>421</v>
      </c>
    </row>
    <row r="48" spans="1:5" ht="51">
      <c r="A48" s="36" t="s">
        <v>51</v>
      </c>
      <c r="E48" s="37" t="s">
        <v>422</v>
      </c>
    </row>
    <row r="49" spans="1:5" ht="306">
      <c r="A49" t="s">
        <v>53</v>
      </c>
      <c r="E49" s="35" t="s">
        <v>268</v>
      </c>
    </row>
    <row r="50" spans="1:16" ht="12.75">
      <c r="A50" s="25" t="s">
        <v>44</v>
      </c>
      <c s="29" t="s">
        <v>88</v>
      </c>
      <c s="29" t="s">
        <v>264</v>
      </c>
      <c s="25" t="s">
        <v>86</v>
      </c>
      <c s="30" t="s">
        <v>265</v>
      </c>
      <c s="31" t="s">
        <v>256</v>
      </c>
      <c s="32">
        <v>298</v>
      </c>
      <c s="33">
        <v>0</v>
      </c>
      <c s="33">
        <f>ROUND(ROUND(H50,2)*ROUND(G50,3),2)</f>
      </c>
      <c r="O50">
        <f>(I50*21)/100</f>
      </c>
      <c t="s">
        <v>22</v>
      </c>
    </row>
    <row r="51" spans="1:5" ht="25.5">
      <c r="A51" s="34" t="s">
        <v>49</v>
      </c>
      <c r="E51" s="35" t="s">
        <v>423</v>
      </c>
    </row>
    <row r="52" spans="1:5" ht="12.75">
      <c r="A52" s="36" t="s">
        <v>51</v>
      </c>
      <c r="E52" s="37" t="s">
        <v>424</v>
      </c>
    </row>
    <row r="53" spans="1:5" ht="306">
      <c r="A53" t="s">
        <v>53</v>
      </c>
      <c r="E53" s="35" t="s">
        <v>268</v>
      </c>
    </row>
    <row r="54" spans="1:16" ht="12.75">
      <c r="A54" s="25" t="s">
        <v>44</v>
      </c>
      <c s="29" t="s">
        <v>92</v>
      </c>
      <c s="29" t="s">
        <v>353</v>
      </c>
      <c s="25" t="s">
        <v>46</v>
      </c>
      <c s="30" t="s">
        <v>354</v>
      </c>
      <c s="31" t="s">
        <v>256</v>
      </c>
      <c s="32">
        <v>321</v>
      </c>
      <c s="33">
        <v>0</v>
      </c>
      <c s="33">
        <f>ROUND(ROUND(H54,2)*ROUND(G54,3),2)</f>
      </c>
      <c r="O54">
        <f>(I54*21)/100</f>
      </c>
      <c t="s">
        <v>22</v>
      </c>
    </row>
    <row r="55" spans="1:5" ht="127.5">
      <c r="A55" s="34" t="s">
        <v>49</v>
      </c>
      <c r="E55" s="35" t="s">
        <v>425</v>
      </c>
    </row>
    <row r="56" spans="1:5" ht="12.75">
      <c r="A56" s="36" t="s">
        <v>51</v>
      </c>
      <c r="E56" s="37" t="s">
        <v>426</v>
      </c>
    </row>
    <row r="57" spans="1:5" ht="267.75">
      <c r="A57" t="s">
        <v>53</v>
      </c>
      <c r="E57" s="35" t="s">
        <v>357</v>
      </c>
    </row>
    <row r="58" spans="1:16" ht="12.75">
      <c r="A58" s="25" t="s">
        <v>44</v>
      </c>
      <c s="29" t="s">
        <v>97</v>
      </c>
      <c s="29" t="s">
        <v>427</v>
      </c>
      <c s="25" t="s">
        <v>46</v>
      </c>
      <c s="30" t="s">
        <v>428</v>
      </c>
      <c s="31" t="s">
        <v>256</v>
      </c>
      <c s="32">
        <v>16.2</v>
      </c>
      <c s="33">
        <v>0</v>
      </c>
      <c s="33">
        <f>ROUND(ROUND(H58,2)*ROUND(G58,3),2)</f>
      </c>
      <c r="O58">
        <f>(I58*21)/100</f>
      </c>
      <c t="s">
        <v>22</v>
      </c>
    </row>
    <row r="59" spans="1:5" ht="102">
      <c r="A59" s="34" t="s">
        <v>49</v>
      </c>
      <c r="E59" s="35" t="s">
        <v>429</v>
      </c>
    </row>
    <row r="60" spans="1:5" ht="12.75">
      <c r="A60" s="36" t="s">
        <v>51</v>
      </c>
      <c r="E60" s="37" t="s">
        <v>430</v>
      </c>
    </row>
    <row r="61" spans="1:5" ht="242.25">
      <c r="A61" t="s">
        <v>53</v>
      </c>
      <c r="E61" s="35" t="s">
        <v>431</v>
      </c>
    </row>
    <row r="62" spans="1:16" ht="12.75">
      <c r="A62" s="25" t="s">
        <v>44</v>
      </c>
      <c s="29" t="s">
        <v>102</v>
      </c>
      <c s="29" t="s">
        <v>358</v>
      </c>
      <c s="25" t="s">
        <v>46</v>
      </c>
      <c s="30" t="s">
        <v>359</v>
      </c>
      <c s="31" t="s">
        <v>256</v>
      </c>
      <c s="32">
        <v>1457</v>
      </c>
      <c s="33">
        <v>0</v>
      </c>
      <c s="33">
        <f>ROUND(ROUND(H62,2)*ROUND(G62,3),2)</f>
      </c>
      <c r="O62">
        <f>(I62*21)/100</f>
      </c>
      <c t="s">
        <v>22</v>
      </c>
    </row>
    <row r="63" spans="1:5" ht="38.25">
      <c r="A63" s="34" t="s">
        <v>49</v>
      </c>
      <c r="E63" s="35" t="s">
        <v>432</v>
      </c>
    </row>
    <row r="64" spans="1:5" ht="12.75">
      <c r="A64" s="36" t="s">
        <v>51</v>
      </c>
      <c r="E64" s="37" t="s">
        <v>420</v>
      </c>
    </row>
    <row r="65" spans="1:5" ht="229.5">
      <c r="A65" t="s">
        <v>53</v>
      </c>
      <c r="E65" s="35" t="s">
        <v>362</v>
      </c>
    </row>
    <row r="66" spans="1:16" ht="12.75">
      <c r="A66" s="25" t="s">
        <v>44</v>
      </c>
      <c s="29" t="s">
        <v>107</v>
      </c>
      <c s="29" t="s">
        <v>363</v>
      </c>
      <c s="25" t="s">
        <v>46</v>
      </c>
      <c s="30" t="s">
        <v>364</v>
      </c>
      <c s="31" t="s">
        <v>173</v>
      </c>
      <c s="32">
        <v>556</v>
      </c>
      <c s="33">
        <v>0</v>
      </c>
      <c s="33">
        <f>ROUND(ROUND(H66,2)*ROUND(G66,3),2)</f>
      </c>
      <c r="O66">
        <f>(I66*21)/100</f>
      </c>
      <c t="s">
        <v>22</v>
      </c>
    </row>
    <row r="67" spans="1:5" ht="12.75">
      <c r="A67" s="34" t="s">
        <v>49</v>
      </c>
      <c r="E67" s="35" t="s">
        <v>365</v>
      </c>
    </row>
    <row r="68" spans="1:5" ht="12.75">
      <c r="A68" s="36" t="s">
        <v>51</v>
      </c>
      <c r="E68" s="37" t="s">
        <v>433</v>
      </c>
    </row>
    <row r="69" spans="1:5" ht="25.5">
      <c r="A69" t="s">
        <v>53</v>
      </c>
      <c r="E69" s="35" t="s">
        <v>367</v>
      </c>
    </row>
    <row r="70" spans="1:16" ht="12.75">
      <c r="A70" s="25" t="s">
        <v>44</v>
      </c>
      <c s="29" t="s">
        <v>112</v>
      </c>
      <c s="29" t="s">
        <v>434</v>
      </c>
      <c s="25" t="s">
        <v>46</v>
      </c>
      <c s="30" t="s">
        <v>435</v>
      </c>
      <c s="31" t="s">
        <v>173</v>
      </c>
      <c s="32">
        <v>745</v>
      </c>
      <c s="33">
        <v>0</v>
      </c>
      <c s="33">
        <f>ROUND(ROUND(H70,2)*ROUND(G70,3),2)</f>
      </c>
      <c r="O70">
        <f>(I70*21)/100</f>
      </c>
      <c t="s">
        <v>22</v>
      </c>
    </row>
    <row r="71" spans="1:5" ht="25.5">
      <c r="A71" s="34" t="s">
        <v>49</v>
      </c>
      <c r="E71" s="35" t="s">
        <v>436</v>
      </c>
    </row>
    <row r="72" spans="1:5" ht="12.75">
      <c r="A72" s="36" t="s">
        <v>51</v>
      </c>
      <c r="E72" s="37" t="s">
        <v>437</v>
      </c>
    </row>
    <row r="73" spans="1:5" ht="38.25">
      <c r="A73" t="s">
        <v>53</v>
      </c>
      <c r="E73" s="35" t="s">
        <v>289</v>
      </c>
    </row>
    <row r="74" spans="1:16" ht="12.75">
      <c r="A74" s="25" t="s">
        <v>44</v>
      </c>
      <c s="29" t="s">
        <v>116</v>
      </c>
      <c s="29" t="s">
        <v>438</v>
      </c>
      <c s="25" t="s">
        <v>46</v>
      </c>
      <c s="30" t="s">
        <v>439</v>
      </c>
      <c s="31" t="s">
        <v>173</v>
      </c>
      <c s="32">
        <v>745</v>
      </c>
      <c s="33">
        <v>0</v>
      </c>
      <c s="33">
        <f>ROUND(ROUND(H74,2)*ROUND(G74,3),2)</f>
      </c>
      <c r="O74">
        <f>(I74*21)/100</f>
      </c>
      <c t="s">
        <v>22</v>
      </c>
    </row>
    <row r="75" spans="1:5" ht="127.5">
      <c r="A75" s="34" t="s">
        <v>49</v>
      </c>
      <c r="E75" s="35" t="s">
        <v>440</v>
      </c>
    </row>
    <row r="76" spans="1:5" ht="12.75">
      <c r="A76" s="36" t="s">
        <v>51</v>
      </c>
      <c r="E76" s="37" t="s">
        <v>437</v>
      </c>
    </row>
    <row r="77" spans="1:5" ht="38.25">
      <c r="A77" t="s">
        <v>53</v>
      </c>
      <c r="E77" s="35" t="s">
        <v>295</v>
      </c>
    </row>
    <row r="78" spans="1:18" ht="12.75" customHeight="1">
      <c r="A78" s="6" t="s">
        <v>42</v>
      </c>
      <c s="6"/>
      <c s="40" t="s">
        <v>34</v>
      </c>
      <c s="6"/>
      <c s="27" t="s">
        <v>378</v>
      </c>
      <c s="6"/>
      <c s="6"/>
      <c s="6"/>
      <c s="41">
        <f>0+Q78</f>
      </c>
      <c r="O78">
        <f>0+R78</f>
      </c>
      <c r="Q78">
        <f>0+I79+I83+I87+I91+I95+I99+I103+I107</f>
      </c>
      <c>
        <f>0+O79+O83+O87+O91+O95+O99+O103+O107</f>
      </c>
    </row>
    <row r="79" spans="1:16" ht="25.5">
      <c r="A79" s="25" t="s">
        <v>44</v>
      </c>
      <c s="29" t="s">
        <v>121</v>
      </c>
      <c s="29" t="s">
        <v>441</v>
      </c>
      <c s="25" t="s">
        <v>46</v>
      </c>
      <c s="30" t="s">
        <v>442</v>
      </c>
      <c s="31" t="s">
        <v>173</v>
      </c>
      <c s="32">
        <v>474.6</v>
      </c>
      <c s="33">
        <v>0</v>
      </c>
      <c s="33">
        <f>ROUND(ROUND(H79,2)*ROUND(G79,3),2)</f>
      </c>
      <c r="O79">
        <f>(I79*21)/100</f>
      </c>
      <c t="s">
        <v>22</v>
      </c>
    </row>
    <row r="80" spans="1:5" ht="38.25">
      <c r="A80" s="34" t="s">
        <v>49</v>
      </c>
      <c r="E80" s="35" t="s">
        <v>443</v>
      </c>
    </row>
    <row r="81" spans="1:5" ht="12.75">
      <c r="A81" s="36" t="s">
        <v>51</v>
      </c>
      <c r="E81" s="37" t="s">
        <v>444</v>
      </c>
    </row>
    <row r="82" spans="1:5" ht="51">
      <c r="A82" t="s">
        <v>53</v>
      </c>
      <c r="E82" s="35" t="s">
        <v>382</v>
      </c>
    </row>
    <row r="83" spans="1:16" ht="12.75">
      <c r="A83" s="25" t="s">
        <v>44</v>
      </c>
      <c s="29" t="s">
        <v>123</v>
      </c>
      <c s="29" t="s">
        <v>379</v>
      </c>
      <c s="25" t="s">
        <v>46</v>
      </c>
      <c s="30" t="s">
        <v>380</v>
      </c>
      <c s="31" t="s">
        <v>173</v>
      </c>
      <c s="32">
        <v>504</v>
      </c>
      <c s="33">
        <v>0</v>
      </c>
      <c s="33">
        <f>ROUND(ROUND(H83,2)*ROUND(G83,3),2)</f>
      </c>
      <c r="O83">
        <f>(I83*21)/100</f>
      </c>
      <c t="s">
        <v>22</v>
      </c>
    </row>
    <row r="84" spans="1:5" ht="38.25">
      <c r="A84" s="34" t="s">
        <v>49</v>
      </c>
      <c r="E84" s="35" t="s">
        <v>445</v>
      </c>
    </row>
    <row r="85" spans="1:5" ht="12.75">
      <c r="A85" s="36" t="s">
        <v>51</v>
      </c>
      <c r="E85" s="37" t="s">
        <v>446</v>
      </c>
    </row>
    <row r="86" spans="1:5" ht="51">
      <c r="A86" t="s">
        <v>53</v>
      </c>
      <c r="E86" s="35" t="s">
        <v>382</v>
      </c>
    </row>
    <row r="87" spans="1:16" ht="12.75">
      <c r="A87" s="25" t="s">
        <v>44</v>
      </c>
      <c s="29" t="s">
        <v>129</v>
      </c>
      <c s="29" t="s">
        <v>447</v>
      </c>
      <c s="25" t="s">
        <v>46</v>
      </c>
      <c s="30" t="s">
        <v>448</v>
      </c>
      <c s="31" t="s">
        <v>173</v>
      </c>
      <c s="32">
        <v>101.25</v>
      </c>
      <c s="33">
        <v>0</v>
      </c>
      <c s="33">
        <f>ROUND(ROUND(H87,2)*ROUND(G87,3),2)</f>
      </c>
      <c r="O87">
        <f>(I87*21)/100</f>
      </c>
      <c t="s">
        <v>22</v>
      </c>
    </row>
    <row r="88" spans="1:5" ht="12.75">
      <c r="A88" s="34" t="s">
        <v>49</v>
      </c>
      <c r="E88" s="35" t="s">
        <v>449</v>
      </c>
    </row>
    <row r="89" spans="1:5" ht="12.75">
      <c r="A89" s="36" t="s">
        <v>51</v>
      </c>
      <c r="E89" s="37" t="s">
        <v>450</v>
      </c>
    </row>
    <row r="90" spans="1:5" ht="102">
      <c r="A90" t="s">
        <v>53</v>
      </c>
      <c r="E90" s="35" t="s">
        <v>387</v>
      </c>
    </row>
    <row r="91" spans="1:16" ht="12.75">
      <c r="A91" s="25" t="s">
        <v>44</v>
      </c>
      <c s="29" t="s">
        <v>133</v>
      </c>
      <c s="29" t="s">
        <v>451</v>
      </c>
      <c s="25" t="s">
        <v>46</v>
      </c>
      <c s="30" t="s">
        <v>452</v>
      </c>
      <c s="31" t="s">
        <v>173</v>
      </c>
      <c s="32">
        <v>474.6</v>
      </c>
      <c s="33">
        <v>0</v>
      </c>
      <c s="33">
        <f>ROUND(ROUND(H91,2)*ROUND(G91,3),2)</f>
      </c>
      <c r="O91">
        <f>(I91*21)/100</f>
      </c>
      <c t="s">
        <v>22</v>
      </c>
    </row>
    <row r="92" spans="1:5" ht="38.25">
      <c r="A92" s="34" t="s">
        <v>49</v>
      </c>
      <c r="E92" s="35" t="s">
        <v>453</v>
      </c>
    </row>
    <row r="93" spans="1:5" ht="12.75">
      <c r="A93" s="36" t="s">
        <v>51</v>
      </c>
      <c r="E93" s="37" t="s">
        <v>444</v>
      </c>
    </row>
    <row r="94" spans="1:5" ht="51">
      <c r="A94" t="s">
        <v>53</v>
      </c>
      <c r="E94" s="35" t="s">
        <v>454</v>
      </c>
    </row>
    <row r="95" spans="1:16" ht="12.75">
      <c r="A95" s="25" t="s">
        <v>44</v>
      </c>
      <c s="29" t="s">
        <v>135</v>
      </c>
      <c s="29" t="s">
        <v>455</v>
      </c>
      <c s="25" t="s">
        <v>46</v>
      </c>
      <c s="30" t="s">
        <v>456</v>
      </c>
      <c s="31" t="s">
        <v>173</v>
      </c>
      <c s="32">
        <v>587.1</v>
      </c>
      <c s="33">
        <v>0</v>
      </c>
      <c s="33">
        <f>ROUND(ROUND(H95,2)*ROUND(G95,3),2)</f>
      </c>
      <c r="O95">
        <f>(I95*21)/100</f>
      </c>
      <c t="s">
        <v>22</v>
      </c>
    </row>
    <row r="96" spans="1:5" ht="38.25">
      <c r="A96" s="34" t="s">
        <v>49</v>
      </c>
      <c r="E96" s="35" t="s">
        <v>457</v>
      </c>
    </row>
    <row r="97" spans="1:5" ht="12.75">
      <c r="A97" s="36" t="s">
        <v>51</v>
      </c>
      <c r="E97" s="37" t="s">
        <v>458</v>
      </c>
    </row>
    <row r="98" spans="1:5" ht="51">
      <c r="A98" t="s">
        <v>53</v>
      </c>
      <c r="E98" s="35" t="s">
        <v>454</v>
      </c>
    </row>
    <row r="99" spans="1:16" ht="12.75">
      <c r="A99" s="25" t="s">
        <v>44</v>
      </c>
      <c s="29" t="s">
        <v>139</v>
      </c>
      <c s="29" t="s">
        <v>459</v>
      </c>
      <c s="25" t="s">
        <v>46</v>
      </c>
      <c s="30" t="s">
        <v>460</v>
      </c>
      <c s="31" t="s">
        <v>173</v>
      </c>
      <c s="32">
        <v>570</v>
      </c>
      <c s="33">
        <v>0</v>
      </c>
      <c s="33">
        <f>ROUND(ROUND(H99,2)*ROUND(G99,3),2)</f>
      </c>
      <c r="O99">
        <f>(I99*21)/100</f>
      </c>
      <c t="s">
        <v>22</v>
      </c>
    </row>
    <row r="100" spans="1:5" ht="38.25">
      <c r="A100" s="34" t="s">
        <v>49</v>
      </c>
      <c r="E100" s="35" t="s">
        <v>461</v>
      </c>
    </row>
    <row r="101" spans="1:5" ht="12.75">
      <c r="A101" s="36" t="s">
        <v>51</v>
      </c>
      <c r="E101" s="37" t="s">
        <v>462</v>
      </c>
    </row>
    <row r="102" spans="1:5" ht="140.25">
      <c r="A102" t="s">
        <v>53</v>
      </c>
      <c r="E102" s="35" t="s">
        <v>463</v>
      </c>
    </row>
    <row r="103" spans="1:16" ht="12.75">
      <c r="A103" s="25" t="s">
        <v>44</v>
      </c>
      <c s="29" t="s">
        <v>143</v>
      </c>
      <c s="29" t="s">
        <v>464</v>
      </c>
      <c s="25" t="s">
        <v>46</v>
      </c>
      <c s="30" t="s">
        <v>465</v>
      </c>
      <c s="31" t="s">
        <v>173</v>
      </c>
      <c s="32">
        <v>432.6</v>
      </c>
      <c s="33">
        <v>0</v>
      </c>
      <c s="33">
        <f>ROUND(ROUND(H103,2)*ROUND(G103,3),2)</f>
      </c>
      <c r="O103">
        <f>(I103*21)/100</f>
      </c>
      <c t="s">
        <v>22</v>
      </c>
    </row>
    <row r="104" spans="1:5" ht="38.25">
      <c r="A104" s="34" t="s">
        <v>49</v>
      </c>
      <c r="E104" s="35" t="s">
        <v>466</v>
      </c>
    </row>
    <row r="105" spans="1:5" ht="12.75">
      <c r="A105" s="36" t="s">
        <v>51</v>
      </c>
      <c r="E105" s="37" t="s">
        <v>467</v>
      </c>
    </row>
    <row r="106" spans="1:5" ht="140.25">
      <c r="A106" t="s">
        <v>53</v>
      </c>
      <c r="E106" s="35" t="s">
        <v>463</v>
      </c>
    </row>
    <row r="107" spans="1:16" ht="12.75">
      <c r="A107" s="25" t="s">
        <v>44</v>
      </c>
      <c s="29" t="s">
        <v>147</v>
      </c>
      <c s="29" t="s">
        <v>468</v>
      </c>
      <c s="25" t="s">
        <v>46</v>
      </c>
      <c s="30" t="s">
        <v>469</v>
      </c>
      <c s="31" t="s">
        <v>173</v>
      </c>
      <c s="32">
        <v>474.6</v>
      </c>
      <c s="33">
        <v>0</v>
      </c>
      <c s="33">
        <f>ROUND(ROUND(H107,2)*ROUND(G107,3),2)</f>
      </c>
      <c r="O107">
        <f>(I107*21)/100</f>
      </c>
      <c t="s">
        <v>22</v>
      </c>
    </row>
    <row r="108" spans="1:5" ht="25.5">
      <c r="A108" s="34" t="s">
        <v>49</v>
      </c>
      <c r="E108" s="35" t="s">
        <v>470</v>
      </c>
    </row>
    <row r="109" spans="1:5" ht="12.75">
      <c r="A109" s="36" t="s">
        <v>51</v>
      </c>
      <c r="E109" s="37" t="s">
        <v>444</v>
      </c>
    </row>
    <row r="110" spans="1:5" ht="25.5">
      <c r="A110" t="s">
        <v>53</v>
      </c>
      <c r="E110" s="35" t="s">
        <v>471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0+O8+O25+O34</f>
      </c>
      <c t="s">
        <v>21</v>
      </c>
    </row>
    <row r="3" spans="1:16" ht="15" customHeight="1">
      <c r="A3" t="s">
        <v>11</v>
      </c>
      <c s="12" t="s">
        <v>13</v>
      </c>
      <c s="13" t="s">
        <v>14</v>
      </c>
      <c s="1"/>
      <c s="14" t="s">
        <v>15</v>
      </c>
      <c s="1"/>
      <c s="9"/>
      <c s="8" t="s">
        <v>472</v>
      </c>
      <c s="38">
        <f>0+I8+I25+I34</f>
      </c>
      <c r="O3" t="s">
        <v>18</v>
      </c>
      <c t="s">
        <v>22</v>
      </c>
    </row>
    <row r="4" spans="1:16" ht="15" customHeight="1">
      <c r="A4" t="s">
        <v>16</v>
      </c>
      <c s="16" t="s">
        <v>17</v>
      </c>
      <c s="17" t="s">
        <v>472</v>
      </c>
      <c s="6"/>
      <c s="18" t="s">
        <v>473</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0+I9+I13+I17+I21</f>
      </c>
      <c>
        <f>0+O9+O13+O17+O21</f>
      </c>
    </row>
    <row r="9" spans="1:16" ht="25.5">
      <c r="A9" s="25" t="s">
        <v>44</v>
      </c>
      <c s="29" t="s">
        <v>28</v>
      </c>
      <c s="29" t="s">
        <v>298</v>
      </c>
      <c s="25" t="s">
        <v>46</v>
      </c>
      <c s="30" t="s">
        <v>474</v>
      </c>
      <c s="31" t="s">
        <v>300</v>
      </c>
      <c s="32">
        <v>186.219</v>
      </c>
      <c s="33">
        <v>0</v>
      </c>
      <c s="33">
        <f>ROUND(ROUND(H9,2)*ROUND(G9,3),2)</f>
      </c>
      <c r="O9">
        <f>(I9*21)/100</f>
      </c>
      <c t="s">
        <v>22</v>
      </c>
    </row>
    <row r="10" spans="1:5" ht="12.75">
      <c r="A10" s="34" t="s">
        <v>49</v>
      </c>
      <c r="E10" s="35" t="s">
        <v>46</v>
      </c>
    </row>
    <row r="11" spans="1:5" ht="12.75">
      <c r="A11" s="36" t="s">
        <v>51</v>
      </c>
      <c r="E11" s="37" t="s">
        <v>475</v>
      </c>
    </row>
    <row r="12" spans="1:5" ht="140.25">
      <c r="A12" t="s">
        <v>53</v>
      </c>
      <c r="E12" s="35" t="s">
        <v>302</v>
      </c>
    </row>
    <row r="13" spans="1:16" ht="25.5">
      <c r="A13" s="25" t="s">
        <v>44</v>
      </c>
      <c s="29" t="s">
        <v>22</v>
      </c>
      <c s="29" t="s">
        <v>476</v>
      </c>
      <c s="25" t="s">
        <v>46</v>
      </c>
      <c s="30" t="s">
        <v>477</v>
      </c>
      <c s="31" t="s">
        <v>300</v>
      </c>
      <c s="32">
        <v>61.065</v>
      </c>
      <c s="33">
        <v>0</v>
      </c>
      <c s="33">
        <f>ROUND(ROUND(H13,2)*ROUND(G13,3),2)</f>
      </c>
      <c r="O13">
        <f>(I13*21)/100</f>
      </c>
      <c t="s">
        <v>22</v>
      </c>
    </row>
    <row r="14" spans="1:5" ht="25.5">
      <c r="A14" s="34" t="s">
        <v>49</v>
      </c>
      <c r="E14" s="35" t="s">
        <v>478</v>
      </c>
    </row>
    <row r="15" spans="1:5" ht="38.25">
      <c r="A15" s="36" t="s">
        <v>51</v>
      </c>
      <c r="E15" s="37" t="s">
        <v>479</v>
      </c>
    </row>
    <row r="16" spans="1:5" ht="140.25">
      <c r="A16" t="s">
        <v>53</v>
      </c>
      <c r="E16" s="35" t="s">
        <v>302</v>
      </c>
    </row>
    <row r="17" spans="1:16" ht="25.5">
      <c r="A17" s="25" t="s">
        <v>44</v>
      </c>
      <c s="29" t="s">
        <v>21</v>
      </c>
      <c s="29" t="s">
        <v>480</v>
      </c>
      <c s="25" t="s">
        <v>46</v>
      </c>
      <c s="30" t="s">
        <v>481</v>
      </c>
      <c s="31" t="s">
        <v>300</v>
      </c>
      <c s="32">
        <v>14.82</v>
      </c>
      <c s="33">
        <v>0</v>
      </c>
      <c s="33">
        <f>ROUND(ROUND(H17,2)*ROUND(G17,3),2)</f>
      </c>
      <c r="O17">
        <f>(I17*21)/100</f>
      </c>
      <c t="s">
        <v>22</v>
      </c>
    </row>
    <row r="18" spans="1:5" ht="25.5">
      <c r="A18" s="34" t="s">
        <v>49</v>
      </c>
      <c r="E18" s="35" t="s">
        <v>478</v>
      </c>
    </row>
    <row r="19" spans="1:5" ht="12.75">
      <c r="A19" s="36" t="s">
        <v>51</v>
      </c>
      <c r="E19" s="37" t="s">
        <v>482</v>
      </c>
    </row>
    <row r="20" spans="1:5" ht="140.25">
      <c r="A20" t="s">
        <v>53</v>
      </c>
      <c r="E20" s="35" t="s">
        <v>302</v>
      </c>
    </row>
    <row r="21" spans="1:16" ht="25.5">
      <c r="A21" s="25" t="s">
        <v>44</v>
      </c>
      <c s="29" t="s">
        <v>32</v>
      </c>
      <c s="29" t="s">
        <v>483</v>
      </c>
      <c s="25" t="s">
        <v>46</v>
      </c>
      <c s="30" t="s">
        <v>484</v>
      </c>
      <c s="31" t="s">
        <v>300</v>
      </c>
      <c s="32">
        <v>4.697</v>
      </c>
      <c s="33">
        <v>0</v>
      </c>
      <c s="33">
        <f>ROUND(ROUND(H21,2)*ROUND(G21,3),2)</f>
      </c>
      <c r="O21">
        <f>(I21*21)/100</f>
      </c>
      <c t="s">
        <v>22</v>
      </c>
    </row>
    <row r="22" spans="1:5" ht="12.75">
      <c r="A22" s="34" t="s">
        <v>49</v>
      </c>
      <c r="E22" s="35" t="s">
        <v>46</v>
      </c>
    </row>
    <row r="23" spans="1:5" ht="12.75">
      <c r="A23" s="36" t="s">
        <v>51</v>
      </c>
      <c r="E23" s="37" t="s">
        <v>485</v>
      </c>
    </row>
    <row r="24" spans="1:5" ht="140.25">
      <c r="A24" t="s">
        <v>53</v>
      </c>
      <c r="E24" s="35" t="s">
        <v>302</v>
      </c>
    </row>
    <row r="25" spans="1:18" ht="12.75" customHeight="1">
      <c r="A25" s="6" t="s">
        <v>42</v>
      </c>
      <c s="6"/>
      <c s="40" t="s">
        <v>28</v>
      </c>
      <c s="6"/>
      <c s="27" t="s">
        <v>198</v>
      </c>
      <c s="6"/>
      <c s="6"/>
      <c s="6"/>
      <c s="41">
        <f>0+Q25</f>
      </c>
      <c r="O25">
        <f>0+R25</f>
      </c>
      <c r="Q25">
        <f>0+I26+I30</f>
      </c>
      <c>
        <f>0+O26+O30</f>
      </c>
    </row>
    <row r="26" spans="1:16" ht="12.75">
      <c r="A26" s="25" t="s">
        <v>44</v>
      </c>
      <c s="29" t="s">
        <v>34</v>
      </c>
      <c s="29" t="s">
        <v>317</v>
      </c>
      <c s="25" t="s">
        <v>46</v>
      </c>
      <c s="30" t="s">
        <v>318</v>
      </c>
      <c s="31" t="s">
        <v>256</v>
      </c>
      <c s="32">
        <v>98.01</v>
      </c>
      <c s="33">
        <v>0</v>
      </c>
      <c s="33">
        <f>ROUND(ROUND(H26,2)*ROUND(G26,3),2)</f>
      </c>
      <c r="O26">
        <f>(I26*21)/100</f>
      </c>
      <c t="s">
        <v>22</v>
      </c>
    </row>
    <row r="27" spans="1:5" ht="38.25">
      <c r="A27" s="34" t="s">
        <v>49</v>
      </c>
      <c r="E27" s="35" t="s">
        <v>486</v>
      </c>
    </row>
    <row r="28" spans="1:5" ht="12.75">
      <c r="A28" s="36" t="s">
        <v>51</v>
      </c>
      <c r="E28" s="37" t="s">
        <v>487</v>
      </c>
    </row>
    <row r="29" spans="1:5" ht="369.75">
      <c r="A29" t="s">
        <v>53</v>
      </c>
      <c r="E29" s="35" t="s">
        <v>321</v>
      </c>
    </row>
    <row r="30" spans="1:16" ht="12.75">
      <c r="A30" s="25" t="s">
        <v>44</v>
      </c>
      <c s="29" t="s">
        <v>36</v>
      </c>
      <c s="29" t="s">
        <v>277</v>
      </c>
      <c s="25" t="s">
        <v>46</v>
      </c>
      <c s="30" t="s">
        <v>278</v>
      </c>
      <c s="31" t="s">
        <v>256</v>
      </c>
      <c s="32">
        <v>98.01</v>
      </c>
      <c s="33">
        <v>0</v>
      </c>
      <c s="33">
        <f>ROUND(ROUND(H30,2)*ROUND(G30,3),2)</f>
      </c>
      <c r="O30">
        <f>(I30*21)/100</f>
      </c>
      <c t="s">
        <v>22</v>
      </c>
    </row>
    <row r="31" spans="1:5" ht="12.75">
      <c r="A31" s="34" t="s">
        <v>49</v>
      </c>
      <c r="E31" s="35" t="s">
        <v>46</v>
      </c>
    </row>
    <row r="32" spans="1:5" ht="12.75">
      <c r="A32" s="36" t="s">
        <v>51</v>
      </c>
      <c r="E32" s="37" t="s">
        <v>487</v>
      </c>
    </row>
    <row r="33" spans="1:5" ht="191.25">
      <c r="A33" t="s">
        <v>53</v>
      </c>
      <c r="E33" s="35" t="s">
        <v>281</v>
      </c>
    </row>
    <row r="34" spans="1:18" ht="12.75" customHeight="1">
      <c r="A34" s="6" t="s">
        <v>42</v>
      </c>
      <c s="6"/>
      <c s="40" t="s">
        <v>39</v>
      </c>
      <c s="6"/>
      <c s="27" t="s">
        <v>488</v>
      </c>
      <c s="6"/>
      <c s="6"/>
      <c s="6"/>
      <c s="41">
        <f>0+Q34</f>
      </c>
      <c r="O34">
        <f>0+R34</f>
      </c>
      <c r="Q34">
        <f>0+I35+I39+I43+I47</f>
      </c>
      <c>
        <f>0+O35+O39+O43+O47</f>
      </c>
    </row>
    <row r="35" spans="1:16" ht="12.75">
      <c r="A35" s="25" t="s">
        <v>44</v>
      </c>
      <c s="29" t="s">
        <v>73</v>
      </c>
      <c s="29" t="s">
        <v>489</v>
      </c>
      <c s="25" t="s">
        <v>70</v>
      </c>
      <c s="30" t="s">
        <v>490</v>
      </c>
      <c s="31" t="s">
        <v>256</v>
      </c>
      <c s="32">
        <v>3.914</v>
      </c>
      <c s="33">
        <v>0</v>
      </c>
      <c s="33">
        <f>ROUND(ROUND(H35,2)*ROUND(G35,3),2)</f>
      </c>
      <c r="O35">
        <f>(I35*21)/100</f>
      </c>
      <c t="s">
        <v>22</v>
      </c>
    </row>
    <row r="36" spans="1:5" ht="25.5">
      <c r="A36" s="34" t="s">
        <v>49</v>
      </c>
      <c r="E36" s="35" t="s">
        <v>491</v>
      </c>
    </row>
    <row r="37" spans="1:5" ht="12.75">
      <c r="A37" s="36" t="s">
        <v>51</v>
      </c>
      <c r="E37" s="37" t="s">
        <v>492</v>
      </c>
    </row>
    <row r="38" spans="1:5" ht="102">
      <c r="A38" t="s">
        <v>53</v>
      </c>
      <c r="E38" s="35" t="s">
        <v>493</v>
      </c>
    </row>
    <row r="39" spans="1:16" ht="12.75">
      <c r="A39" s="25" t="s">
        <v>44</v>
      </c>
      <c s="29" t="s">
        <v>77</v>
      </c>
      <c s="29" t="s">
        <v>494</v>
      </c>
      <c s="25" t="s">
        <v>46</v>
      </c>
      <c s="30" t="s">
        <v>495</v>
      </c>
      <c s="31" t="s">
        <v>256</v>
      </c>
      <c s="32">
        <v>8.85</v>
      </c>
      <c s="33">
        <v>0</v>
      </c>
      <c s="33">
        <f>ROUND(ROUND(H39,2)*ROUND(G39,3),2)</f>
      </c>
      <c r="O39">
        <f>(I39*21)/100</f>
      </c>
      <c t="s">
        <v>22</v>
      </c>
    </row>
    <row r="40" spans="1:5" ht="25.5">
      <c r="A40" s="34" t="s">
        <v>49</v>
      </c>
      <c r="E40" s="35" t="s">
        <v>496</v>
      </c>
    </row>
    <row r="41" spans="1:5" ht="12.75">
      <c r="A41" s="36" t="s">
        <v>51</v>
      </c>
      <c r="E41" s="37" t="s">
        <v>497</v>
      </c>
    </row>
    <row r="42" spans="1:5" ht="102">
      <c r="A42" t="s">
        <v>53</v>
      </c>
      <c r="E42" s="35" t="s">
        <v>493</v>
      </c>
    </row>
    <row r="43" spans="1:16" ht="12.75">
      <c r="A43" s="25" t="s">
        <v>44</v>
      </c>
      <c s="29" t="s">
        <v>39</v>
      </c>
      <c s="29" t="s">
        <v>498</v>
      </c>
      <c s="25" t="s">
        <v>46</v>
      </c>
      <c s="30" t="s">
        <v>499</v>
      </c>
      <c s="31" t="s">
        <v>256</v>
      </c>
      <c s="32">
        <v>17.7</v>
      </c>
      <c s="33">
        <v>0</v>
      </c>
      <c s="33">
        <f>ROUND(ROUND(H43,2)*ROUND(G43,3),2)</f>
      </c>
      <c r="O43">
        <f>(I43*21)/100</f>
      </c>
      <c t="s">
        <v>22</v>
      </c>
    </row>
    <row r="44" spans="1:5" ht="25.5">
      <c r="A44" s="34" t="s">
        <v>49</v>
      </c>
      <c r="E44" s="35" t="s">
        <v>500</v>
      </c>
    </row>
    <row r="45" spans="1:5" ht="12.75">
      <c r="A45" s="36" t="s">
        <v>51</v>
      </c>
      <c r="E45" s="37" t="s">
        <v>501</v>
      </c>
    </row>
    <row r="46" spans="1:5" ht="102">
      <c r="A46" t="s">
        <v>53</v>
      </c>
      <c r="E46" s="35" t="s">
        <v>493</v>
      </c>
    </row>
    <row r="47" spans="1:16" ht="12.75">
      <c r="A47" s="25" t="s">
        <v>44</v>
      </c>
      <c s="29" t="s">
        <v>41</v>
      </c>
      <c s="29" t="s">
        <v>502</v>
      </c>
      <c s="25" t="s">
        <v>46</v>
      </c>
      <c s="30" t="s">
        <v>503</v>
      </c>
      <c s="31" t="s">
        <v>256</v>
      </c>
      <c s="32">
        <v>21.172</v>
      </c>
      <c s="33">
        <v>0</v>
      </c>
      <c s="33">
        <f>ROUND(ROUND(H47,2)*ROUND(G47,3),2)</f>
      </c>
      <c r="O47">
        <f>(I47*21)/100</f>
      </c>
      <c t="s">
        <v>22</v>
      </c>
    </row>
    <row r="48" spans="1:5" ht="25.5">
      <c r="A48" s="34" t="s">
        <v>49</v>
      </c>
      <c r="E48" s="35" t="s">
        <v>504</v>
      </c>
    </row>
    <row r="49" spans="1:5" ht="63.75">
      <c r="A49" s="36" t="s">
        <v>51</v>
      </c>
      <c r="E49" s="37" t="s">
        <v>505</v>
      </c>
    </row>
    <row r="50" spans="1:5" ht="102">
      <c r="A50" t="s">
        <v>53</v>
      </c>
      <c r="E50" s="35" t="s">
        <v>493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4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0+O8+O25+O166+O211+O220+O237+O298+O307+O344</f>
      </c>
      <c t="s">
        <v>21</v>
      </c>
    </row>
    <row r="3" spans="1:16" ht="15" customHeight="1">
      <c r="A3" t="s">
        <v>11</v>
      </c>
      <c s="12" t="s">
        <v>13</v>
      </c>
      <c s="13" t="s">
        <v>14</v>
      </c>
      <c s="1"/>
      <c s="14" t="s">
        <v>15</v>
      </c>
      <c s="1"/>
      <c s="9"/>
      <c s="8" t="s">
        <v>506</v>
      </c>
      <c s="38">
        <f>0+I8+I25+I166+I211+I220+I237+I298+I307+I344</f>
      </c>
      <c r="O3" t="s">
        <v>18</v>
      </c>
      <c t="s">
        <v>22</v>
      </c>
    </row>
    <row r="4" spans="1:16" ht="15" customHeight="1">
      <c r="A4" t="s">
        <v>16</v>
      </c>
      <c s="16" t="s">
        <v>17</v>
      </c>
      <c s="17" t="s">
        <v>506</v>
      </c>
      <c s="6"/>
      <c s="18" t="s">
        <v>507</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0+I9+I13+I17+I21</f>
      </c>
      <c>
        <f>0+O9+O13+O17+O21</f>
      </c>
    </row>
    <row r="9" spans="1:16" ht="12.75">
      <c r="A9" s="25" t="s">
        <v>44</v>
      </c>
      <c s="29" t="s">
        <v>28</v>
      </c>
      <c s="29" t="s">
        <v>508</v>
      </c>
      <c s="25" t="s">
        <v>46</v>
      </c>
      <c s="30" t="s">
        <v>509</v>
      </c>
      <c s="31" t="s">
        <v>300</v>
      </c>
      <c s="32">
        <v>28.2</v>
      </c>
      <c s="33">
        <v>0</v>
      </c>
      <c s="33">
        <f>ROUND(ROUND(H9,2)*ROUND(G9,3),2)</f>
      </c>
      <c r="O9">
        <f>(I9*21)/100</f>
      </c>
      <c t="s">
        <v>22</v>
      </c>
    </row>
    <row r="10" spans="1:5" ht="38.25">
      <c r="A10" s="34" t="s">
        <v>49</v>
      </c>
      <c r="E10" s="35" t="s">
        <v>510</v>
      </c>
    </row>
    <row r="11" spans="1:5" ht="25.5">
      <c r="A11" s="36" t="s">
        <v>51</v>
      </c>
      <c r="E11" s="37" t="s">
        <v>511</v>
      </c>
    </row>
    <row r="12" spans="1:5" ht="25.5">
      <c r="A12" t="s">
        <v>53</v>
      </c>
      <c r="E12" s="35" t="s">
        <v>512</v>
      </c>
    </row>
    <row r="13" spans="1:16" ht="25.5">
      <c r="A13" s="25" t="s">
        <v>44</v>
      </c>
      <c s="29" t="s">
        <v>22</v>
      </c>
      <c s="29" t="s">
        <v>298</v>
      </c>
      <c s="25" t="s">
        <v>46</v>
      </c>
      <c s="30" t="s">
        <v>513</v>
      </c>
      <c s="31" t="s">
        <v>300</v>
      </c>
      <c s="32">
        <v>100449.715</v>
      </c>
      <c s="33">
        <v>0</v>
      </c>
      <c s="33">
        <f>ROUND(ROUND(H13,2)*ROUND(G13,3),2)</f>
      </c>
      <c r="O13">
        <f>(I13*21)/100</f>
      </c>
      <c t="s">
        <v>22</v>
      </c>
    </row>
    <row r="14" spans="1:5" ht="12.75">
      <c r="A14" s="34" t="s">
        <v>49</v>
      </c>
      <c r="E14" s="35" t="s">
        <v>514</v>
      </c>
    </row>
    <row r="15" spans="1:5" ht="51">
      <c r="A15" s="36" t="s">
        <v>51</v>
      </c>
      <c r="E15" s="37" t="s">
        <v>515</v>
      </c>
    </row>
    <row r="16" spans="1:5" ht="140.25">
      <c r="A16" t="s">
        <v>53</v>
      </c>
      <c r="E16" s="35" t="s">
        <v>302</v>
      </c>
    </row>
    <row r="17" spans="1:16" ht="25.5">
      <c r="A17" s="25" t="s">
        <v>44</v>
      </c>
      <c s="29" t="s">
        <v>21</v>
      </c>
      <c s="29" t="s">
        <v>396</v>
      </c>
      <c s="25" t="s">
        <v>46</v>
      </c>
      <c s="30" t="s">
        <v>516</v>
      </c>
      <c s="31" t="s">
        <v>300</v>
      </c>
      <c s="32">
        <v>544.08</v>
      </c>
      <c s="33">
        <v>0</v>
      </c>
      <c s="33">
        <f>ROUND(ROUND(H17,2)*ROUND(G17,3),2)</f>
      </c>
      <c r="O17">
        <f>(I17*21)/100</f>
      </c>
      <c t="s">
        <v>22</v>
      </c>
    </row>
    <row r="18" spans="1:5" ht="25.5">
      <c r="A18" s="34" t="s">
        <v>49</v>
      </c>
      <c r="E18" s="35" t="s">
        <v>478</v>
      </c>
    </row>
    <row r="19" spans="1:5" ht="51">
      <c r="A19" s="36" t="s">
        <v>51</v>
      </c>
      <c r="E19" s="37" t="s">
        <v>517</v>
      </c>
    </row>
    <row r="20" spans="1:5" ht="140.25">
      <c r="A20" t="s">
        <v>53</v>
      </c>
      <c r="E20" s="35" t="s">
        <v>302</v>
      </c>
    </row>
    <row r="21" spans="1:16" ht="25.5">
      <c r="A21" s="25" t="s">
        <v>44</v>
      </c>
      <c s="29" t="s">
        <v>32</v>
      </c>
      <c s="29" t="s">
        <v>476</v>
      </c>
      <c s="25" t="s">
        <v>46</v>
      </c>
      <c s="30" t="s">
        <v>518</v>
      </c>
      <c s="31" t="s">
        <v>300</v>
      </c>
      <c s="32">
        <v>319.923</v>
      </c>
      <c s="33">
        <v>0</v>
      </c>
      <c s="33">
        <f>ROUND(ROUND(H21,2)*ROUND(G21,3),2)</f>
      </c>
      <c r="O21">
        <f>(I21*21)/100</f>
      </c>
      <c t="s">
        <v>22</v>
      </c>
    </row>
    <row r="22" spans="1:5" ht="25.5">
      <c r="A22" s="34" t="s">
        <v>49</v>
      </c>
      <c r="E22" s="35" t="s">
        <v>478</v>
      </c>
    </row>
    <row r="23" spans="1:5" ht="89.25">
      <c r="A23" s="36" t="s">
        <v>51</v>
      </c>
      <c r="E23" s="37" t="s">
        <v>519</v>
      </c>
    </row>
    <row r="24" spans="1:5" ht="140.25">
      <c r="A24" t="s">
        <v>53</v>
      </c>
      <c r="E24" s="35" t="s">
        <v>302</v>
      </c>
    </row>
    <row r="25" spans="1:18" ht="12.75" customHeight="1">
      <c r="A25" s="6" t="s">
        <v>42</v>
      </c>
      <c s="6"/>
      <c s="40" t="s">
        <v>28</v>
      </c>
      <c s="6"/>
      <c s="27" t="s">
        <v>198</v>
      </c>
      <c s="6"/>
      <c s="6"/>
      <c s="6"/>
      <c s="41">
        <f>0+Q25</f>
      </c>
      <c r="O25">
        <f>0+R25</f>
      </c>
      <c r="Q25">
        <f>0+I26+I30+I34+I38+I42+I46+I50+I54+I58+I62+I66+I70+I74+I78+I82+I86+I90+I94+I98+I102+I106+I110+I114+I118+I122+I126+I130+I134+I138+I142+I146+I150+I154+I158+I162</f>
      </c>
      <c>
        <f>0+O26+O30+O34+O38+O42+O46+O50+O54+O58+O62+O66+O70+O74+O78+O82+O86+O90+O94+O98+O102+O106+O110+O114+O118+O122+O126+O130+O134+O138+O142+O146+O150+O154+O158+O162</f>
      </c>
    </row>
    <row r="26" spans="1:16" ht="12.75">
      <c r="A26" s="25" t="s">
        <v>44</v>
      </c>
      <c s="29" t="s">
        <v>34</v>
      </c>
      <c s="29" t="s">
        <v>303</v>
      </c>
      <c s="25" t="s">
        <v>46</v>
      </c>
      <c s="30" t="s">
        <v>304</v>
      </c>
      <c s="31" t="s">
        <v>173</v>
      </c>
      <c s="32">
        <v>18108</v>
      </c>
      <c s="33">
        <v>0</v>
      </c>
      <c s="33">
        <f>ROUND(ROUND(H26,2)*ROUND(G26,3),2)</f>
      </c>
      <c r="O26">
        <f>(I26*21)/100</f>
      </c>
      <c t="s">
        <v>22</v>
      </c>
    </row>
    <row r="27" spans="1:5" ht="51">
      <c r="A27" s="34" t="s">
        <v>49</v>
      </c>
      <c r="E27" s="35" t="s">
        <v>520</v>
      </c>
    </row>
    <row r="28" spans="1:5" ht="25.5">
      <c r="A28" s="36" t="s">
        <v>51</v>
      </c>
      <c r="E28" s="37" t="s">
        <v>521</v>
      </c>
    </row>
    <row r="29" spans="1:5" ht="12.75">
      <c r="A29" t="s">
        <v>53</v>
      </c>
      <c r="E29" s="35" t="s">
        <v>307</v>
      </c>
    </row>
    <row r="30" spans="1:16" ht="12.75">
      <c r="A30" s="25" t="s">
        <v>44</v>
      </c>
      <c s="29" t="s">
        <v>36</v>
      </c>
      <c s="29" t="s">
        <v>402</v>
      </c>
      <c s="25" t="s">
        <v>46</v>
      </c>
      <c s="30" t="s">
        <v>403</v>
      </c>
      <c s="31" t="s">
        <v>256</v>
      </c>
      <c s="32">
        <v>238.45</v>
      </c>
      <c s="33">
        <v>0</v>
      </c>
      <c s="33">
        <f>ROUND(ROUND(H30,2)*ROUND(G30,3),2)</f>
      </c>
      <c r="O30">
        <f>(I30*21)/100</f>
      </c>
      <c t="s">
        <v>22</v>
      </c>
    </row>
    <row r="31" spans="1:5" ht="38.25">
      <c r="A31" s="34" t="s">
        <v>49</v>
      </c>
      <c r="E31" s="35" t="s">
        <v>522</v>
      </c>
    </row>
    <row r="32" spans="1:5" ht="51">
      <c r="A32" s="36" t="s">
        <v>51</v>
      </c>
      <c r="E32" s="37" t="s">
        <v>523</v>
      </c>
    </row>
    <row r="33" spans="1:5" ht="63.75">
      <c r="A33" t="s">
        <v>53</v>
      </c>
      <c r="E33" s="35" t="s">
        <v>312</v>
      </c>
    </row>
    <row r="34" spans="1:16" ht="12.75">
      <c r="A34" s="25" t="s">
        <v>44</v>
      </c>
      <c s="29" t="s">
        <v>73</v>
      </c>
      <c s="29" t="s">
        <v>524</v>
      </c>
      <c s="25" t="s">
        <v>46</v>
      </c>
      <c s="30" t="s">
        <v>525</v>
      </c>
      <c s="31" t="s">
        <v>256</v>
      </c>
      <c s="32">
        <v>5</v>
      </c>
      <c s="33">
        <v>0</v>
      </c>
      <c s="33">
        <f>ROUND(ROUND(H34,2)*ROUND(G34,3),2)</f>
      </c>
      <c r="O34">
        <f>(I34*21)/100</f>
      </c>
      <c t="s">
        <v>22</v>
      </c>
    </row>
    <row r="35" spans="1:5" ht="63.75">
      <c r="A35" s="34" t="s">
        <v>49</v>
      </c>
      <c r="E35" s="35" t="s">
        <v>526</v>
      </c>
    </row>
    <row r="36" spans="1:5" ht="12.75">
      <c r="A36" s="36" t="s">
        <v>51</v>
      </c>
      <c r="E36" s="37" t="s">
        <v>527</v>
      </c>
    </row>
    <row r="37" spans="1:5" ht="63.75">
      <c r="A37" t="s">
        <v>53</v>
      </c>
      <c r="E37" s="35" t="s">
        <v>312</v>
      </c>
    </row>
    <row r="38" spans="1:16" ht="12.75">
      <c r="A38" s="25" t="s">
        <v>44</v>
      </c>
      <c s="29" t="s">
        <v>77</v>
      </c>
      <c s="29" t="s">
        <v>528</v>
      </c>
      <c s="25" t="s">
        <v>46</v>
      </c>
      <c s="30" t="s">
        <v>529</v>
      </c>
      <c s="31" t="s">
        <v>256</v>
      </c>
      <c s="32">
        <v>2.625</v>
      </c>
      <c s="33">
        <v>0</v>
      </c>
      <c s="33">
        <f>ROUND(ROUND(H38,2)*ROUND(G38,3),2)</f>
      </c>
      <c r="O38">
        <f>(I38*21)/100</f>
      </c>
      <c t="s">
        <v>22</v>
      </c>
    </row>
    <row r="39" spans="1:5" ht="38.25">
      <c r="A39" s="34" t="s">
        <v>49</v>
      </c>
      <c r="E39" s="35" t="s">
        <v>530</v>
      </c>
    </row>
    <row r="40" spans="1:5" ht="12.75">
      <c r="A40" s="36" t="s">
        <v>51</v>
      </c>
      <c r="E40" s="37" t="s">
        <v>531</v>
      </c>
    </row>
    <row r="41" spans="1:5" ht="63.75">
      <c r="A41" t="s">
        <v>53</v>
      </c>
      <c r="E41" s="35" t="s">
        <v>312</v>
      </c>
    </row>
    <row r="42" spans="1:16" ht="12.75">
      <c r="A42" s="25" t="s">
        <v>44</v>
      </c>
      <c s="29" t="s">
        <v>39</v>
      </c>
      <c s="29" t="s">
        <v>532</v>
      </c>
      <c s="25" t="s">
        <v>46</v>
      </c>
      <c s="30" t="s">
        <v>533</v>
      </c>
      <c s="31" t="s">
        <v>173</v>
      </c>
      <c s="32">
        <v>441</v>
      </c>
      <c s="33">
        <v>0</v>
      </c>
      <c s="33">
        <f>ROUND(ROUND(H42,2)*ROUND(G42,3),2)</f>
      </c>
      <c r="O42">
        <f>(I42*21)/100</f>
      </c>
      <c t="s">
        <v>22</v>
      </c>
    </row>
    <row r="43" spans="1:5" ht="38.25">
      <c r="A43" s="34" t="s">
        <v>49</v>
      </c>
      <c r="E43" s="35" t="s">
        <v>534</v>
      </c>
    </row>
    <row r="44" spans="1:5" ht="25.5">
      <c r="A44" s="36" t="s">
        <v>51</v>
      </c>
      <c r="E44" s="37" t="s">
        <v>535</v>
      </c>
    </row>
    <row r="45" spans="1:5" ht="63.75">
      <c r="A45" t="s">
        <v>53</v>
      </c>
      <c r="E45" s="35" t="s">
        <v>536</v>
      </c>
    </row>
    <row r="46" spans="1:16" ht="25.5">
      <c r="A46" s="25" t="s">
        <v>44</v>
      </c>
      <c s="29" t="s">
        <v>41</v>
      </c>
      <c s="29" t="s">
        <v>308</v>
      </c>
      <c s="25" t="s">
        <v>46</v>
      </c>
      <c s="30" t="s">
        <v>309</v>
      </c>
      <c s="31" t="s">
        <v>256</v>
      </c>
      <c s="32">
        <v>1800.05</v>
      </c>
      <c s="33">
        <v>0</v>
      </c>
      <c s="33">
        <f>ROUND(ROUND(H46,2)*ROUND(G46,3),2)</f>
      </c>
      <c r="O46">
        <f>(I46*21)/100</f>
      </c>
      <c t="s">
        <v>22</v>
      </c>
    </row>
    <row r="47" spans="1:5" ht="63.75">
      <c r="A47" s="34" t="s">
        <v>49</v>
      </c>
      <c r="E47" s="35" t="s">
        <v>537</v>
      </c>
    </row>
    <row r="48" spans="1:5" ht="51">
      <c r="A48" s="36" t="s">
        <v>51</v>
      </c>
      <c r="E48" s="37" t="s">
        <v>538</v>
      </c>
    </row>
    <row r="49" spans="1:5" ht="63.75">
      <c r="A49" t="s">
        <v>53</v>
      </c>
      <c r="E49" s="35" t="s">
        <v>312</v>
      </c>
    </row>
    <row r="50" spans="1:16" ht="12.75">
      <c r="A50" s="25" t="s">
        <v>44</v>
      </c>
      <c s="29" t="s">
        <v>88</v>
      </c>
      <c s="29" t="s">
        <v>539</v>
      </c>
      <c s="25" t="s">
        <v>46</v>
      </c>
      <c s="30" t="s">
        <v>540</v>
      </c>
      <c s="31" t="s">
        <v>415</v>
      </c>
      <c s="32">
        <v>84</v>
      </c>
      <c s="33">
        <v>0</v>
      </c>
      <c s="33">
        <f>ROUND(ROUND(H50,2)*ROUND(G50,3),2)</f>
      </c>
      <c r="O50">
        <f>(I50*21)/100</f>
      </c>
      <c t="s">
        <v>22</v>
      </c>
    </row>
    <row r="51" spans="1:5" ht="38.25">
      <c r="A51" s="34" t="s">
        <v>49</v>
      </c>
      <c r="E51" s="35" t="s">
        <v>541</v>
      </c>
    </row>
    <row r="52" spans="1:5" ht="12.75">
      <c r="A52" s="36" t="s">
        <v>51</v>
      </c>
      <c r="E52" s="37" t="s">
        <v>542</v>
      </c>
    </row>
    <row r="53" spans="1:5" ht="63.75">
      <c r="A53" t="s">
        <v>53</v>
      </c>
      <c r="E53" s="35" t="s">
        <v>312</v>
      </c>
    </row>
    <row r="54" spans="1:16" ht="12.75">
      <c r="A54" s="25" t="s">
        <v>44</v>
      </c>
      <c s="29" t="s">
        <v>92</v>
      </c>
      <c s="29" t="s">
        <v>407</v>
      </c>
      <c s="25" t="s">
        <v>46</v>
      </c>
      <c s="30" t="s">
        <v>408</v>
      </c>
      <c s="31" t="s">
        <v>256</v>
      </c>
      <c s="32">
        <v>652.19</v>
      </c>
      <c s="33">
        <v>0</v>
      </c>
      <c s="33">
        <f>ROUND(ROUND(H54,2)*ROUND(G54,3),2)</f>
      </c>
      <c r="O54">
        <f>(I54*21)/100</f>
      </c>
      <c t="s">
        <v>22</v>
      </c>
    </row>
    <row r="55" spans="1:5" ht="38.25">
      <c r="A55" s="34" t="s">
        <v>49</v>
      </c>
      <c r="E55" s="35" t="s">
        <v>543</v>
      </c>
    </row>
    <row r="56" spans="1:5" ht="63.75">
      <c r="A56" s="36" t="s">
        <v>51</v>
      </c>
      <c r="E56" s="37" t="s">
        <v>544</v>
      </c>
    </row>
    <row r="57" spans="1:5" ht="63.75">
      <c r="A57" t="s">
        <v>53</v>
      </c>
      <c r="E57" s="35" t="s">
        <v>312</v>
      </c>
    </row>
    <row r="58" spans="1:16" ht="12.75">
      <c r="A58" s="25" t="s">
        <v>44</v>
      </c>
      <c s="29" t="s">
        <v>97</v>
      </c>
      <c s="29" t="s">
        <v>413</v>
      </c>
      <c s="25" t="s">
        <v>46</v>
      </c>
      <c s="30" t="s">
        <v>414</v>
      </c>
      <c s="31" t="s">
        <v>415</v>
      </c>
      <c s="32">
        <v>471</v>
      </c>
      <c s="33">
        <v>0</v>
      </c>
      <c s="33">
        <f>ROUND(ROUND(H58,2)*ROUND(G58,3),2)</f>
      </c>
      <c r="O58">
        <f>(I58*21)/100</f>
      </c>
      <c t="s">
        <v>22</v>
      </c>
    </row>
    <row r="59" spans="1:5" ht="25.5">
      <c r="A59" s="34" t="s">
        <v>49</v>
      </c>
      <c r="E59" s="35" t="s">
        <v>545</v>
      </c>
    </row>
    <row r="60" spans="1:5" ht="51">
      <c r="A60" s="36" t="s">
        <v>51</v>
      </c>
      <c r="E60" s="37" t="s">
        <v>546</v>
      </c>
    </row>
    <row r="61" spans="1:5" ht="25.5">
      <c r="A61" t="s">
        <v>53</v>
      </c>
      <c r="E61" s="35" t="s">
        <v>418</v>
      </c>
    </row>
    <row r="62" spans="1:16" ht="12.75">
      <c r="A62" s="25" t="s">
        <v>44</v>
      </c>
      <c s="29" t="s">
        <v>102</v>
      </c>
      <c s="29" t="s">
        <v>317</v>
      </c>
      <c s="25" t="s">
        <v>46</v>
      </c>
      <c s="30" t="s">
        <v>318</v>
      </c>
      <c s="31" t="s">
        <v>256</v>
      </c>
      <c s="32">
        <v>109949</v>
      </c>
      <c s="33">
        <v>0</v>
      </c>
      <c s="33">
        <f>ROUND(ROUND(H62,2)*ROUND(G62,3),2)</f>
      </c>
      <c r="O62">
        <f>(I62*21)/100</f>
      </c>
      <c t="s">
        <v>22</v>
      </c>
    </row>
    <row r="63" spans="1:5" ht="51">
      <c r="A63" s="34" t="s">
        <v>49</v>
      </c>
      <c r="E63" s="35" t="s">
        <v>547</v>
      </c>
    </row>
    <row r="64" spans="1:5" ht="12.75">
      <c r="A64" s="36" t="s">
        <v>51</v>
      </c>
      <c r="E64" s="37" t="s">
        <v>548</v>
      </c>
    </row>
    <row r="65" spans="1:5" ht="369.75">
      <c r="A65" t="s">
        <v>53</v>
      </c>
      <c r="E65" s="35" t="s">
        <v>321</v>
      </c>
    </row>
    <row r="66" spans="1:16" ht="12.75">
      <c r="A66" s="25" t="s">
        <v>44</v>
      </c>
      <c s="29" t="s">
        <v>107</v>
      </c>
      <c s="29" t="s">
        <v>322</v>
      </c>
      <c s="25" t="s">
        <v>46</v>
      </c>
      <c s="30" t="s">
        <v>323</v>
      </c>
      <c s="31" t="s">
        <v>256</v>
      </c>
      <c s="32">
        <v>43026.4</v>
      </c>
      <c s="33">
        <v>0</v>
      </c>
      <c s="33">
        <f>ROUND(ROUND(H66,2)*ROUND(G66,3),2)</f>
      </c>
      <c r="O66">
        <f>(I66*21)/100</f>
      </c>
      <c t="s">
        <v>22</v>
      </c>
    </row>
    <row r="67" spans="1:5" ht="63.75">
      <c r="A67" s="34" t="s">
        <v>49</v>
      </c>
      <c r="E67" s="35" t="s">
        <v>549</v>
      </c>
    </row>
    <row r="68" spans="1:5" ht="12.75">
      <c r="A68" s="36" t="s">
        <v>51</v>
      </c>
      <c r="E68" s="37" t="s">
        <v>550</v>
      </c>
    </row>
    <row r="69" spans="1:5" ht="369.75">
      <c r="A69" t="s">
        <v>53</v>
      </c>
      <c r="E69" s="35" t="s">
        <v>326</v>
      </c>
    </row>
    <row r="70" spans="1:16" ht="12.75">
      <c r="A70" s="25" t="s">
        <v>44</v>
      </c>
      <c s="29" t="s">
        <v>112</v>
      </c>
      <c s="29" t="s">
        <v>327</v>
      </c>
      <c s="25" t="s">
        <v>46</v>
      </c>
      <c s="30" t="s">
        <v>328</v>
      </c>
      <c s="31" t="s">
        <v>256</v>
      </c>
      <c s="32">
        <v>16853.6</v>
      </c>
      <c s="33">
        <v>0</v>
      </c>
      <c s="33">
        <f>ROUND(ROUND(H70,2)*ROUND(G70,3),2)</f>
      </c>
      <c r="O70">
        <f>(I70*21)/100</f>
      </c>
      <c t="s">
        <v>22</v>
      </c>
    </row>
    <row r="71" spans="1:5" ht="89.25">
      <c r="A71" s="34" t="s">
        <v>49</v>
      </c>
      <c r="E71" s="35" t="s">
        <v>551</v>
      </c>
    </row>
    <row r="72" spans="1:5" ht="12.75">
      <c r="A72" s="36" t="s">
        <v>51</v>
      </c>
      <c r="E72" s="37" t="s">
        <v>552</v>
      </c>
    </row>
    <row r="73" spans="1:5" ht="369.75">
      <c r="A73" t="s">
        <v>53</v>
      </c>
      <c r="E73" s="35" t="s">
        <v>326</v>
      </c>
    </row>
    <row r="74" spans="1:16" ht="12.75">
      <c r="A74" s="25" t="s">
        <v>44</v>
      </c>
      <c s="29" t="s">
        <v>116</v>
      </c>
      <c s="29" t="s">
        <v>264</v>
      </c>
      <c s="25" t="s">
        <v>83</v>
      </c>
      <c s="30" t="s">
        <v>265</v>
      </c>
      <c s="31" t="s">
        <v>256</v>
      </c>
      <c s="32">
        <v>117856.36</v>
      </c>
      <c s="33">
        <v>0</v>
      </c>
      <c s="33">
        <f>ROUND(ROUND(H74,2)*ROUND(G74,3),2)</f>
      </c>
      <c r="O74">
        <f>(I74*21)/100</f>
      </c>
      <c t="s">
        <v>22</v>
      </c>
    </row>
    <row r="75" spans="1:5" ht="12.75">
      <c r="A75" s="34" t="s">
        <v>49</v>
      </c>
      <c r="E75" s="35" t="s">
        <v>421</v>
      </c>
    </row>
    <row r="76" spans="1:5" ht="51">
      <c r="A76" s="36" t="s">
        <v>51</v>
      </c>
      <c r="E76" s="37" t="s">
        <v>553</v>
      </c>
    </row>
    <row r="77" spans="1:5" ht="306">
      <c r="A77" t="s">
        <v>53</v>
      </c>
      <c r="E77" s="35" t="s">
        <v>268</v>
      </c>
    </row>
    <row r="78" spans="1:16" ht="12.75">
      <c r="A78" s="25" t="s">
        <v>44</v>
      </c>
      <c s="29" t="s">
        <v>121</v>
      </c>
      <c s="29" t="s">
        <v>264</v>
      </c>
      <c s="25" t="s">
        <v>86</v>
      </c>
      <c s="30" t="s">
        <v>265</v>
      </c>
      <c s="31" t="s">
        <v>256</v>
      </c>
      <c s="32">
        <v>13760.025</v>
      </c>
      <c s="33">
        <v>0</v>
      </c>
      <c s="33">
        <f>ROUND(ROUND(H78,2)*ROUND(G78,3),2)</f>
      </c>
      <c r="O78">
        <f>(I78*21)/100</f>
      </c>
      <c t="s">
        <v>22</v>
      </c>
    </row>
    <row r="79" spans="1:5" ht="25.5">
      <c r="A79" s="34" t="s">
        <v>49</v>
      </c>
      <c r="E79" s="35" t="s">
        <v>554</v>
      </c>
    </row>
    <row r="80" spans="1:5" ht="51">
      <c r="A80" s="36" t="s">
        <v>51</v>
      </c>
      <c r="E80" s="37" t="s">
        <v>555</v>
      </c>
    </row>
    <row r="81" spans="1:5" ht="306">
      <c r="A81" t="s">
        <v>53</v>
      </c>
      <c r="E81" s="35" t="s">
        <v>268</v>
      </c>
    </row>
    <row r="82" spans="1:16" ht="12.75">
      <c r="A82" s="25" t="s">
        <v>44</v>
      </c>
      <c s="29" t="s">
        <v>123</v>
      </c>
      <c s="29" t="s">
        <v>335</v>
      </c>
      <c s="25" t="s">
        <v>46</v>
      </c>
      <c s="30" t="s">
        <v>336</v>
      </c>
      <c s="31" t="s">
        <v>256</v>
      </c>
      <c s="32">
        <v>10756.6</v>
      </c>
      <c s="33">
        <v>0</v>
      </c>
      <c s="33">
        <f>ROUND(ROUND(H82,2)*ROUND(G82,3),2)</f>
      </c>
      <c r="O82">
        <f>(I82*21)/100</f>
      </c>
      <c t="s">
        <v>22</v>
      </c>
    </row>
    <row r="83" spans="1:5" ht="25.5">
      <c r="A83" s="34" t="s">
        <v>49</v>
      </c>
      <c r="E83" s="35" t="s">
        <v>556</v>
      </c>
    </row>
    <row r="84" spans="1:5" ht="12.75">
      <c r="A84" s="36" t="s">
        <v>51</v>
      </c>
      <c r="E84" s="37" t="s">
        <v>557</v>
      </c>
    </row>
    <row r="85" spans="1:5" ht="344.25">
      <c r="A85" t="s">
        <v>53</v>
      </c>
      <c r="E85" s="35" t="s">
        <v>339</v>
      </c>
    </row>
    <row r="86" spans="1:16" ht="12.75">
      <c r="A86" s="25" t="s">
        <v>44</v>
      </c>
      <c s="29" t="s">
        <v>129</v>
      </c>
      <c s="29" t="s">
        <v>340</v>
      </c>
      <c s="25" t="s">
        <v>46</v>
      </c>
      <c s="30" t="s">
        <v>341</v>
      </c>
      <c s="31" t="s">
        <v>256</v>
      </c>
      <c s="32">
        <v>53783</v>
      </c>
      <c s="33">
        <v>0</v>
      </c>
      <c s="33">
        <f>ROUND(ROUND(H86,2)*ROUND(G86,3),2)</f>
      </c>
      <c r="O86">
        <f>(I86*21)/100</f>
      </c>
      <c t="s">
        <v>22</v>
      </c>
    </row>
    <row r="87" spans="1:5" ht="12.75">
      <c r="A87" s="34" t="s">
        <v>49</v>
      </c>
      <c r="E87" s="35" t="s">
        <v>342</v>
      </c>
    </row>
    <row r="88" spans="1:5" ht="12.75">
      <c r="A88" s="36" t="s">
        <v>51</v>
      </c>
      <c r="E88" s="37" t="s">
        <v>558</v>
      </c>
    </row>
    <row r="89" spans="1:5" ht="12.75">
      <c r="A89" t="s">
        <v>53</v>
      </c>
      <c r="E89" s="35" t="s">
        <v>344</v>
      </c>
    </row>
    <row r="90" spans="1:16" ht="12.75">
      <c r="A90" s="25" t="s">
        <v>44</v>
      </c>
      <c s="29" t="s">
        <v>133</v>
      </c>
      <c s="29" t="s">
        <v>345</v>
      </c>
      <c s="25" t="s">
        <v>46</v>
      </c>
      <c s="30" t="s">
        <v>346</v>
      </c>
      <c s="31" t="s">
        <v>256</v>
      </c>
      <c s="32">
        <v>4213.4</v>
      </c>
      <c s="33">
        <v>0</v>
      </c>
      <c s="33">
        <f>ROUND(ROUND(H90,2)*ROUND(G90,3),2)</f>
      </c>
      <c r="O90">
        <f>(I90*21)/100</f>
      </c>
      <c t="s">
        <v>22</v>
      </c>
    </row>
    <row r="91" spans="1:5" ht="25.5">
      <c r="A91" s="34" t="s">
        <v>49</v>
      </c>
      <c r="E91" s="35" t="s">
        <v>559</v>
      </c>
    </row>
    <row r="92" spans="1:5" ht="12.75">
      <c r="A92" s="36" t="s">
        <v>51</v>
      </c>
      <c r="E92" s="37" t="s">
        <v>560</v>
      </c>
    </row>
    <row r="93" spans="1:5" ht="344.25">
      <c r="A93" t="s">
        <v>53</v>
      </c>
      <c r="E93" s="35" t="s">
        <v>339</v>
      </c>
    </row>
    <row r="94" spans="1:16" ht="12.75">
      <c r="A94" s="25" t="s">
        <v>44</v>
      </c>
      <c s="29" t="s">
        <v>135</v>
      </c>
      <c s="29" t="s">
        <v>349</v>
      </c>
      <c s="25" t="s">
        <v>46</v>
      </c>
      <c s="30" t="s">
        <v>350</v>
      </c>
      <c s="31" t="s">
        <v>256</v>
      </c>
      <c s="32">
        <v>21067</v>
      </c>
      <c s="33">
        <v>0</v>
      </c>
      <c s="33">
        <f>ROUND(ROUND(H94,2)*ROUND(G94,3),2)</f>
      </c>
      <c r="O94">
        <f>(I94*21)/100</f>
      </c>
      <c t="s">
        <v>22</v>
      </c>
    </row>
    <row r="95" spans="1:5" ht="12.75">
      <c r="A95" s="34" t="s">
        <v>49</v>
      </c>
      <c r="E95" s="35" t="s">
        <v>351</v>
      </c>
    </row>
    <row r="96" spans="1:5" ht="12.75">
      <c r="A96" s="36" t="s">
        <v>51</v>
      </c>
      <c r="E96" s="37" t="s">
        <v>561</v>
      </c>
    </row>
    <row r="97" spans="1:5" ht="12.75">
      <c r="A97" t="s">
        <v>53</v>
      </c>
      <c r="E97" s="35" t="s">
        <v>344</v>
      </c>
    </row>
    <row r="98" spans="1:16" ht="12.75">
      <c r="A98" s="25" t="s">
        <v>44</v>
      </c>
      <c s="29" t="s">
        <v>139</v>
      </c>
      <c s="29" t="s">
        <v>562</v>
      </c>
      <c s="25" t="s">
        <v>46</v>
      </c>
      <c s="30" t="s">
        <v>563</v>
      </c>
      <c s="31" t="s">
        <v>415</v>
      </c>
      <c s="32">
        <v>80</v>
      </c>
      <c s="33">
        <v>0</v>
      </c>
      <c s="33">
        <f>ROUND(ROUND(H98,2)*ROUND(G98,3),2)</f>
      </c>
      <c r="O98">
        <f>(I98*21)/100</f>
      </c>
      <c t="s">
        <v>22</v>
      </c>
    </row>
    <row r="99" spans="1:5" ht="25.5">
      <c r="A99" s="34" t="s">
        <v>49</v>
      </c>
      <c r="E99" s="35" t="s">
        <v>564</v>
      </c>
    </row>
    <row r="100" spans="1:5" ht="12.75">
      <c r="A100" s="36" t="s">
        <v>51</v>
      </c>
      <c r="E100" s="37" t="s">
        <v>565</v>
      </c>
    </row>
    <row r="101" spans="1:5" ht="63.75">
      <c r="A101" t="s">
        <v>53</v>
      </c>
      <c r="E101" s="35" t="s">
        <v>566</v>
      </c>
    </row>
    <row r="102" spans="1:16" ht="12.75">
      <c r="A102" s="25" t="s">
        <v>44</v>
      </c>
      <c s="29" t="s">
        <v>143</v>
      </c>
      <c s="29" t="s">
        <v>567</v>
      </c>
      <c s="25" t="s">
        <v>46</v>
      </c>
      <c s="30" t="s">
        <v>568</v>
      </c>
      <c s="31" t="s">
        <v>256</v>
      </c>
      <c s="32">
        <v>870.422</v>
      </c>
      <c s="33">
        <v>0</v>
      </c>
      <c s="33">
        <f>ROUND(ROUND(H102,2)*ROUND(G102,3),2)</f>
      </c>
      <c r="O102">
        <f>(I102*21)/100</f>
      </c>
      <c t="s">
        <v>22</v>
      </c>
    </row>
    <row r="103" spans="1:5" ht="25.5">
      <c r="A103" s="34" t="s">
        <v>49</v>
      </c>
      <c r="E103" s="35" t="s">
        <v>569</v>
      </c>
    </row>
    <row r="104" spans="1:5" ht="191.25">
      <c r="A104" s="36" t="s">
        <v>51</v>
      </c>
      <c r="E104" s="37" t="s">
        <v>570</v>
      </c>
    </row>
    <row r="105" spans="1:5" ht="318.75">
      <c r="A105" t="s">
        <v>53</v>
      </c>
      <c r="E105" s="35" t="s">
        <v>571</v>
      </c>
    </row>
    <row r="106" spans="1:16" ht="12.75">
      <c r="A106" s="25" t="s">
        <v>44</v>
      </c>
      <c s="29" t="s">
        <v>147</v>
      </c>
      <c s="29" t="s">
        <v>572</v>
      </c>
      <c s="25" t="s">
        <v>46</v>
      </c>
      <c s="30" t="s">
        <v>573</v>
      </c>
      <c s="31" t="s">
        <v>256</v>
      </c>
      <c s="32">
        <v>111.24</v>
      </c>
      <c s="33">
        <v>0</v>
      </c>
      <c s="33">
        <f>ROUND(ROUND(H106,2)*ROUND(G106,3),2)</f>
      </c>
      <c r="O106">
        <f>(I106*21)/100</f>
      </c>
      <c t="s">
        <v>22</v>
      </c>
    </row>
    <row r="107" spans="1:5" ht="51">
      <c r="A107" s="34" t="s">
        <v>49</v>
      </c>
      <c r="E107" s="35" t="s">
        <v>574</v>
      </c>
    </row>
    <row r="108" spans="1:5" ht="38.25">
      <c r="A108" s="36" t="s">
        <v>51</v>
      </c>
      <c r="E108" s="37" t="s">
        <v>575</v>
      </c>
    </row>
    <row r="109" spans="1:5" ht="318.75">
      <c r="A109" t="s">
        <v>53</v>
      </c>
      <c r="E109" s="35" t="s">
        <v>571</v>
      </c>
    </row>
    <row r="110" spans="1:16" ht="12.75">
      <c r="A110" s="25" t="s">
        <v>44</v>
      </c>
      <c s="29" t="s">
        <v>151</v>
      </c>
      <c s="29" t="s">
        <v>576</v>
      </c>
      <c s="25" t="s">
        <v>46</v>
      </c>
      <c s="30" t="s">
        <v>577</v>
      </c>
      <c s="31" t="s">
        <v>256</v>
      </c>
      <c s="32">
        <v>94994</v>
      </c>
      <c s="33">
        <v>0</v>
      </c>
      <c s="33">
        <f>ROUND(ROUND(H110,2)*ROUND(G110,3),2)</f>
      </c>
      <c r="O110">
        <f>(I110*21)/100</f>
      </c>
      <c t="s">
        <v>22</v>
      </c>
    </row>
    <row r="111" spans="1:5" ht="153">
      <c r="A111" s="34" t="s">
        <v>49</v>
      </c>
      <c r="E111" s="35" t="s">
        <v>578</v>
      </c>
    </row>
    <row r="112" spans="1:5" ht="51">
      <c r="A112" s="36" t="s">
        <v>51</v>
      </c>
      <c r="E112" s="37" t="s">
        <v>579</v>
      </c>
    </row>
    <row r="113" spans="1:5" ht="267.75">
      <c r="A113" t="s">
        <v>53</v>
      </c>
      <c r="E113" s="35" t="s">
        <v>357</v>
      </c>
    </row>
    <row r="114" spans="1:16" ht="12.75">
      <c r="A114" s="25" t="s">
        <v>44</v>
      </c>
      <c s="29" t="s">
        <v>155</v>
      </c>
      <c s="29" t="s">
        <v>277</v>
      </c>
      <c s="25" t="s">
        <v>83</v>
      </c>
      <c s="30" t="s">
        <v>278</v>
      </c>
      <c s="31" t="s">
        <v>256</v>
      </c>
      <c s="32">
        <v>50112.071</v>
      </c>
      <c s="33">
        <v>0</v>
      </c>
      <c s="33">
        <f>ROUND(ROUND(H114,2)*ROUND(G114,3),2)</f>
      </c>
      <c r="O114">
        <f>(I114*21)/100</f>
      </c>
      <c t="s">
        <v>22</v>
      </c>
    </row>
    <row r="115" spans="1:5" ht="12.75">
      <c r="A115" s="34" t="s">
        <v>49</v>
      </c>
      <c r="E115" s="35" t="s">
        <v>580</v>
      </c>
    </row>
    <row r="116" spans="1:5" ht="191.25">
      <c r="A116" s="36" t="s">
        <v>51</v>
      </c>
      <c r="E116" s="37" t="s">
        <v>581</v>
      </c>
    </row>
    <row r="117" spans="1:5" ht="191.25">
      <c r="A117" t="s">
        <v>53</v>
      </c>
      <c r="E117" s="35" t="s">
        <v>281</v>
      </c>
    </row>
    <row r="118" spans="1:16" ht="12.75">
      <c r="A118" s="25" t="s">
        <v>44</v>
      </c>
      <c s="29" t="s">
        <v>161</v>
      </c>
      <c s="29" t="s">
        <v>277</v>
      </c>
      <c s="25" t="s">
        <v>86</v>
      </c>
      <c s="30" t="s">
        <v>278</v>
      </c>
      <c s="31" t="s">
        <v>256</v>
      </c>
      <c s="32">
        <v>799.624</v>
      </c>
      <c s="33">
        <v>0</v>
      </c>
      <c s="33">
        <f>ROUND(ROUND(H118,2)*ROUND(G118,3),2)</f>
      </c>
      <c r="O118">
        <f>(I118*21)/100</f>
      </c>
      <c t="s">
        <v>22</v>
      </c>
    </row>
    <row r="119" spans="1:5" ht="25.5">
      <c r="A119" s="34" t="s">
        <v>49</v>
      </c>
      <c r="E119" s="35" t="s">
        <v>582</v>
      </c>
    </row>
    <row r="120" spans="1:5" ht="51">
      <c r="A120" s="36" t="s">
        <v>51</v>
      </c>
      <c r="E120" s="37" t="s">
        <v>583</v>
      </c>
    </row>
    <row r="121" spans="1:5" ht="191.25">
      <c r="A121" t="s">
        <v>53</v>
      </c>
      <c r="E121" s="35" t="s">
        <v>281</v>
      </c>
    </row>
    <row r="122" spans="1:16" ht="12.75">
      <c r="A122" s="25" t="s">
        <v>44</v>
      </c>
      <c s="29" t="s">
        <v>168</v>
      </c>
      <c s="29" t="s">
        <v>353</v>
      </c>
      <c s="25" t="s">
        <v>46</v>
      </c>
      <c s="30" t="s">
        <v>354</v>
      </c>
      <c s="31" t="s">
        <v>256</v>
      </c>
      <c s="32">
        <v>21663.86</v>
      </c>
      <c s="33">
        <v>0</v>
      </c>
      <c s="33">
        <f>ROUND(ROUND(H122,2)*ROUND(G122,3),2)</f>
      </c>
      <c r="O122">
        <f>(I122*21)/100</f>
      </c>
      <c t="s">
        <v>22</v>
      </c>
    </row>
    <row r="123" spans="1:5" ht="127.5">
      <c r="A123" s="34" t="s">
        <v>49</v>
      </c>
      <c r="E123" s="35" t="s">
        <v>584</v>
      </c>
    </row>
    <row r="124" spans="1:5" ht="63.75">
      <c r="A124" s="36" t="s">
        <v>51</v>
      </c>
      <c r="E124" s="37" t="s">
        <v>585</v>
      </c>
    </row>
    <row r="125" spans="1:5" ht="267.75">
      <c r="A125" t="s">
        <v>53</v>
      </c>
      <c r="E125" s="35" t="s">
        <v>357</v>
      </c>
    </row>
    <row r="126" spans="1:16" ht="12.75">
      <c r="A126" s="25" t="s">
        <v>44</v>
      </c>
      <c s="29" t="s">
        <v>170</v>
      </c>
      <c s="29" t="s">
        <v>586</v>
      </c>
      <c s="25" t="s">
        <v>46</v>
      </c>
      <c s="30" t="s">
        <v>587</v>
      </c>
      <c s="31" t="s">
        <v>256</v>
      </c>
      <c s="32">
        <v>2911</v>
      </c>
      <c s="33">
        <v>0</v>
      </c>
      <c s="33">
        <f>ROUND(ROUND(H126,2)*ROUND(G126,3),2)</f>
      </c>
      <c r="O126">
        <f>(I126*21)/100</f>
      </c>
      <c t="s">
        <v>22</v>
      </c>
    </row>
    <row r="127" spans="1:5" ht="51">
      <c r="A127" s="34" t="s">
        <v>49</v>
      </c>
      <c r="E127" s="35" t="s">
        <v>588</v>
      </c>
    </row>
    <row r="128" spans="1:5" ht="12.75">
      <c r="A128" s="36" t="s">
        <v>51</v>
      </c>
      <c r="E128" s="37" t="s">
        <v>589</v>
      </c>
    </row>
    <row r="129" spans="1:5" ht="280.5">
      <c r="A129" t="s">
        <v>53</v>
      </c>
      <c r="E129" s="35" t="s">
        <v>590</v>
      </c>
    </row>
    <row r="130" spans="1:16" ht="12.75">
      <c r="A130" s="25" t="s">
        <v>44</v>
      </c>
      <c s="29" t="s">
        <v>176</v>
      </c>
      <c s="29" t="s">
        <v>427</v>
      </c>
      <c s="25" t="s">
        <v>46</v>
      </c>
      <c s="30" t="s">
        <v>428</v>
      </c>
      <c s="31" t="s">
        <v>256</v>
      </c>
      <c s="32">
        <v>1198.5</v>
      </c>
      <c s="33">
        <v>0</v>
      </c>
      <c s="33">
        <f>ROUND(ROUND(H130,2)*ROUND(G130,3),2)</f>
      </c>
      <c r="O130">
        <f>(I130*21)/100</f>
      </c>
      <c t="s">
        <v>22</v>
      </c>
    </row>
    <row r="131" spans="1:5" ht="102">
      <c r="A131" s="34" t="s">
        <v>49</v>
      </c>
      <c r="E131" s="35" t="s">
        <v>591</v>
      </c>
    </row>
    <row r="132" spans="1:5" ht="63.75">
      <c r="A132" s="36" t="s">
        <v>51</v>
      </c>
      <c r="E132" s="37" t="s">
        <v>592</v>
      </c>
    </row>
    <row r="133" spans="1:5" ht="242.25">
      <c r="A133" t="s">
        <v>53</v>
      </c>
      <c r="E133" s="35" t="s">
        <v>431</v>
      </c>
    </row>
    <row r="134" spans="1:16" ht="12.75">
      <c r="A134" s="25" t="s">
        <v>44</v>
      </c>
      <c s="29" t="s">
        <v>180</v>
      </c>
      <c s="29" t="s">
        <v>358</v>
      </c>
      <c s="25" t="s">
        <v>46</v>
      </c>
      <c s="30" t="s">
        <v>359</v>
      </c>
      <c s="31" t="s">
        <v>256</v>
      </c>
      <c s="32">
        <v>495.45</v>
      </c>
      <c s="33">
        <v>0</v>
      </c>
      <c s="33">
        <f>ROUND(ROUND(H134,2)*ROUND(G134,3),2)</f>
      </c>
      <c r="O134">
        <f>(I134*21)/100</f>
      </c>
      <c t="s">
        <v>22</v>
      </c>
    </row>
    <row r="135" spans="1:5" ht="38.25">
      <c r="A135" s="34" t="s">
        <v>49</v>
      </c>
      <c r="E135" s="35" t="s">
        <v>593</v>
      </c>
    </row>
    <row r="136" spans="1:5" ht="89.25">
      <c r="A136" s="36" t="s">
        <v>51</v>
      </c>
      <c r="E136" s="37" t="s">
        <v>594</v>
      </c>
    </row>
    <row r="137" spans="1:5" ht="229.5">
      <c r="A137" t="s">
        <v>53</v>
      </c>
      <c r="E137" s="35" t="s">
        <v>362</v>
      </c>
    </row>
    <row r="138" spans="1:16" ht="12.75">
      <c r="A138" s="25" t="s">
        <v>44</v>
      </c>
      <c s="29" t="s">
        <v>186</v>
      </c>
      <c s="29" t="s">
        <v>595</v>
      </c>
      <c s="25" t="s">
        <v>46</v>
      </c>
      <c s="30" t="s">
        <v>596</v>
      </c>
      <c s="31" t="s">
        <v>256</v>
      </c>
      <c s="32">
        <v>480.366</v>
      </c>
      <c s="33">
        <v>0</v>
      </c>
      <c s="33">
        <f>ROUND(ROUND(H138,2)*ROUND(G138,3),2)</f>
      </c>
      <c r="O138">
        <f>(I138*21)/100</f>
      </c>
      <c t="s">
        <v>22</v>
      </c>
    </row>
    <row r="139" spans="1:5" ht="63.75">
      <c r="A139" s="34" t="s">
        <v>49</v>
      </c>
      <c r="E139" s="35" t="s">
        <v>597</v>
      </c>
    </row>
    <row r="140" spans="1:5" ht="114.75">
      <c r="A140" s="36" t="s">
        <v>51</v>
      </c>
      <c r="E140" s="37" t="s">
        <v>598</v>
      </c>
    </row>
    <row r="141" spans="1:5" ht="293.25">
      <c r="A141" t="s">
        <v>53</v>
      </c>
      <c r="E141" s="35" t="s">
        <v>599</v>
      </c>
    </row>
    <row r="142" spans="1:16" ht="12.75">
      <c r="A142" s="25" t="s">
        <v>44</v>
      </c>
      <c s="29" t="s">
        <v>191</v>
      </c>
      <c s="29" t="s">
        <v>600</v>
      </c>
      <c s="25" t="s">
        <v>46</v>
      </c>
      <c s="30" t="s">
        <v>601</v>
      </c>
      <c s="31" t="s">
        <v>256</v>
      </c>
      <c s="32">
        <v>1237.5</v>
      </c>
      <c s="33">
        <v>0</v>
      </c>
      <c s="33">
        <f>ROUND(ROUND(H142,2)*ROUND(G142,3),2)</f>
      </c>
      <c r="O142">
        <f>(I142*21)/100</f>
      </c>
      <c t="s">
        <v>22</v>
      </c>
    </row>
    <row r="143" spans="1:5" ht="38.25">
      <c r="A143" s="34" t="s">
        <v>49</v>
      </c>
      <c r="E143" s="35" t="s">
        <v>602</v>
      </c>
    </row>
    <row r="144" spans="1:5" ht="12.75">
      <c r="A144" s="36" t="s">
        <v>51</v>
      </c>
      <c r="E144" s="37" t="s">
        <v>603</v>
      </c>
    </row>
    <row r="145" spans="1:5" ht="357">
      <c r="A145" t="s">
        <v>53</v>
      </c>
      <c r="E145" s="35" t="s">
        <v>604</v>
      </c>
    </row>
    <row r="146" spans="1:16" ht="12.75">
      <c r="A146" s="25" t="s">
        <v>44</v>
      </c>
      <c s="29" t="s">
        <v>605</v>
      </c>
      <c s="29" t="s">
        <v>363</v>
      </c>
      <c s="25" t="s">
        <v>46</v>
      </c>
      <c s="30" t="s">
        <v>364</v>
      </c>
      <c s="31" t="s">
        <v>173</v>
      </c>
      <c s="32">
        <v>47144.2</v>
      </c>
      <c s="33">
        <v>0</v>
      </c>
      <c s="33">
        <f>ROUND(ROUND(H146,2)*ROUND(G146,3),2)</f>
      </c>
      <c r="O146">
        <f>(I146*21)/100</f>
      </c>
      <c t="s">
        <v>22</v>
      </c>
    </row>
    <row r="147" spans="1:5" ht="25.5">
      <c r="A147" s="34" t="s">
        <v>49</v>
      </c>
      <c r="E147" s="35" t="s">
        <v>606</v>
      </c>
    </row>
    <row r="148" spans="1:5" ht="63.75">
      <c r="A148" s="36" t="s">
        <v>51</v>
      </c>
      <c r="E148" s="37" t="s">
        <v>607</v>
      </c>
    </row>
    <row r="149" spans="1:5" ht="25.5">
      <c r="A149" t="s">
        <v>53</v>
      </c>
      <c r="E149" s="35" t="s">
        <v>367</v>
      </c>
    </row>
    <row r="150" spans="1:16" ht="12.75">
      <c r="A150" s="25" t="s">
        <v>44</v>
      </c>
      <c s="29" t="s">
        <v>608</v>
      </c>
      <c s="29" t="s">
        <v>609</v>
      </c>
      <c s="25" t="s">
        <v>46</v>
      </c>
      <c s="30" t="s">
        <v>610</v>
      </c>
      <c s="31" t="s">
        <v>256</v>
      </c>
      <c s="32">
        <v>755</v>
      </c>
      <c s="33">
        <v>0</v>
      </c>
      <c s="33">
        <f>ROUND(ROUND(H150,2)*ROUND(G150,3),2)</f>
      </c>
      <c r="O150">
        <f>(I150*21)/100</f>
      </c>
      <c t="s">
        <v>22</v>
      </c>
    </row>
    <row r="151" spans="1:5" ht="38.25">
      <c r="A151" s="34" t="s">
        <v>49</v>
      </c>
      <c r="E151" s="35" t="s">
        <v>611</v>
      </c>
    </row>
    <row r="152" spans="1:5" ht="12.75">
      <c r="A152" s="36" t="s">
        <v>51</v>
      </c>
      <c r="E152" s="37" t="s">
        <v>612</v>
      </c>
    </row>
    <row r="153" spans="1:5" ht="12.75">
      <c r="A153" t="s">
        <v>53</v>
      </c>
      <c r="E153" s="35" t="s">
        <v>613</v>
      </c>
    </row>
    <row r="154" spans="1:16" ht="12.75">
      <c r="A154" s="25" t="s">
        <v>44</v>
      </c>
      <c s="29" t="s">
        <v>614</v>
      </c>
      <c s="29" t="s">
        <v>368</v>
      </c>
      <c s="25" t="s">
        <v>46</v>
      </c>
      <c s="30" t="s">
        <v>369</v>
      </c>
      <c s="31" t="s">
        <v>173</v>
      </c>
      <c s="32">
        <v>89117</v>
      </c>
      <c s="33">
        <v>0</v>
      </c>
      <c s="33">
        <f>ROUND(ROUND(H154,2)*ROUND(G154,3),2)</f>
      </c>
      <c r="O154">
        <f>(I154*21)/100</f>
      </c>
      <c t="s">
        <v>22</v>
      </c>
    </row>
    <row r="155" spans="1:5" ht="38.25">
      <c r="A155" s="34" t="s">
        <v>49</v>
      </c>
      <c r="E155" s="35" t="s">
        <v>615</v>
      </c>
    </row>
    <row r="156" spans="1:5" ht="51">
      <c r="A156" s="36" t="s">
        <v>51</v>
      </c>
      <c r="E156" s="37" t="s">
        <v>616</v>
      </c>
    </row>
    <row r="157" spans="1:5" ht="38.25">
      <c r="A157" t="s">
        <v>53</v>
      </c>
      <c r="E157" s="35" t="s">
        <v>285</v>
      </c>
    </row>
    <row r="158" spans="1:16" ht="12.75">
      <c r="A158" s="25" t="s">
        <v>44</v>
      </c>
      <c s="29" t="s">
        <v>617</v>
      </c>
      <c s="29" t="s">
        <v>618</v>
      </c>
      <c s="25" t="s">
        <v>46</v>
      </c>
      <c s="30" t="s">
        <v>619</v>
      </c>
      <c s="31" t="s">
        <v>173</v>
      </c>
      <c s="32">
        <v>146.25</v>
      </c>
      <c s="33">
        <v>0</v>
      </c>
      <c s="33">
        <f>ROUND(ROUND(H158,2)*ROUND(G158,3),2)</f>
      </c>
      <c r="O158">
        <f>(I158*21)/100</f>
      </c>
      <c t="s">
        <v>22</v>
      </c>
    </row>
    <row r="159" spans="1:5" ht="38.25">
      <c r="A159" s="34" t="s">
        <v>49</v>
      </c>
      <c r="E159" s="35" t="s">
        <v>620</v>
      </c>
    </row>
    <row r="160" spans="1:5" ht="12.75">
      <c r="A160" s="36" t="s">
        <v>51</v>
      </c>
      <c r="E160" s="37" t="s">
        <v>621</v>
      </c>
    </row>
    <row r="161" spans="1:5" ht="38.25">
      <c r="A161" t="s">
        <v>53</v>
      </c>
      <c r="E161" s="35" t="s">
        <v>285</v>
      </c>
    </row>
    <row r="162" spans="1:16" ht="12.75">
      <c r="A162" s="25" t="s">
        <v>44</v>
      </c>
      <c s="29" t="s">
        <v>622</v>
      </c>
      <c s="29" t="s">
        <v>623</v>
      </c>
      <c s="25" t="s">
        <v>46</v>
      </c>
      <c s="30" t="s">
        <v>624</v>
      </c>
      <c s="31" t="s">
        <v>173</v>
      </c>
      <c s="32">
        <v>2324</v>
      </c>
      <c s="33">
        <v>0</v>
      </c>
      <c s="33">
        <f>ROUND(ROUND(H162,2)*ROUND(G162,3),2)</f>
      </c>
      <c r="O162">
        <f>(I162*21)/100</f>
      </c>
      <c t="s">
        <v>22</v>
      </c>
    </row>
    <row r="163" spans="1:5" ht="51">
      <c r="A163" s="34" t="s">
        <v>49</v>
      </c>
      <c r="E163" s="35" t="s">
        <v>625</v>
      </c>
    </row>
    <row r="164" spans="1:5" ht="51">
      <c r="A164" s="36" t="s">
        <v>51</v>
      </c>
      <c r="E164" s="37" t="s">
        <v>626</v>
      </c>
    </row>
    <row r="165" spans="1:5" ht="38.25">
      <c r="A165" t="s">
        <v>53</v>
      </c>
      <c r="E165" s="35" t="s">
        <v>289</v>
      </c>
    </row>
    <row r="166" spans="1:18" ht="12.75" customHeight="1">
      <c r="A166" s="6" t="s">
        <v>42</v>
      </c>
      <c s="6"/>
      <c s="40" t="s">
        <v>22</v>
      </c>
      <c s="6"/>
      <c s="27" t="s">
        <v>372</v>
      </c>
      <c s="6"/>
      <c s="6"/>
      <c s="6"/>
      <c s="41">
        <f>0+Q166</f>
      </c>
      <c r="O166">
        <f>0+R166</f>
      </c>
      <c r="Q166">
        <f>0+I167+I171+I175+I179+I183+I187+I191+I195+I199+I203+I207</f>
      </c>
      <c>
        <f>0+O167+O171+O175+O179+O183+O187+O191+O195+O199+O203+O207</f>
      </c>
    </row>
    <row r="167" spans="1:16" ht="12.75">
      <c r="A167" s="25" t="s">
        <v>44</v>
      </c>
      <c s="29" t="s">
        <v>627</v>
      </c>
      <c s="29" t="s">
        <v>628</v>
      </c>
      <c s="25" t="s">
        <v>46</v>
      </c>
      <c s="30" t="s">
        <v>629</v>
      </c>
      <c s="31" t="s">
        <v>256</v>
      </c>
      <c s="32">
        <v>116.16</v>
      </c>
      <c s="33">
        <v>0</v>
      </c>
      <c s="33">
        <f>ROUND(ROUND(H167,2)*ROUND(G167,3),2)</f>
      </c>
      <c r="O167">
        <f>(I167*21)/100</f>
      </c>
      <c t="s">
        <v>22</v>
      </c>
    </row>
    <row r="168" spans="1:5" ht="102">
      <c r="A168" s="34" t="s">
        <v>49</v>
      </c>
      <c r="E168" s="35" t="s">
        <v>630</v>
      </c>
    </row>
    <row r="169" spans="1:5" ht="89.25">
      <c r="A169" s="36" t="s">
        <v>51</v>
      </c>
      <c r="E169" s="37" t="s">
        <v>631</v>
      </c>
    </row>
    <row r="170" spans="1:5" ht="38.25">
      <c r="A170" t="s">
        <v>53</v>
      </c>
      <c r="E170" s="35" t="s">
        <v>632</v>
      </c>
    </row>
    <row r="171" spans="1:16" ht="12.75">
      <c r="A171" s="25" t="s">
        <v>44</v>
      </c>
      <c s="29" t="s">
        <v>633</v>
      </c>
      <c s="29" t="s">
        <v>634</v>
      </c>
      <c s="25" t="s">
        <v>46</v>
      </c>
      <c s="30" t="s">
        <v>635</v>
      </c>
      <c s="31" t="s">
        <v>173</v>
      </c>
      <c s="32">
        <v>1307</v>
      </c>
      <c s="33">
        <v>0</v>
      </c>
      <c s="33">
        <f>ROUND(ROUND(H171,2)*ROUND(G171,3),2)</f>
      </c>
      <c r="O171">
        <f>(I171*21)/100</f>
      </c>
      <c t="s">
        <v>22</v>
      </c>
    </row>
    <row r="172" spans="1:5" ht="76.5">
      <c r="A172" s="34" t="s">
        <v>49</v>
      </c>
      <c r="E172" s="35" t="s">
        <v>636</v>
      </c>
    </row>
    <row r="173" spans="1:5" ht="76.5">
      <c r="A173" s="36" t="s">
        <v>51</v>
      </c>
      <c r="E173" s="37" t="s">
        <v>637</v>
      </c>
    </row>
    <row r="174" spans="1:5" ht="51">
      <c r="A174" t="s">
        <v>53</v>
      </c>
      <c r="E174" s="35" t="s">
        <v>638</v>
      </c>
    </row>
    <row r="175" spans="1:16" ht="12.75">
      <c r="A175" s="25" t="s">
        <v>44</v>
      </c>
      <c s="29" t="s">
        <v>639</v>
      </c>
      <c s="29" t="s">
        <v>640</v>
      </c>
      <c s="25" t="s">
        <v>46</v>
      </c>
      <c s="30" t="s">
        <v>641</v>
      </c>
      <c s="31" t="s">
        <v>256</v>
      </c>
      <c s="32">
        <v>11402</v>
      </c>
      <c s="33">
        <v>0</v>
      </c>
      <c s="33">
        <f>ROUND(ROUND(H175,2)*ROUND(G175,3),2)</f>
      </c>
      <c r="O175">
        <f>(I175*21)/100</f>
      </c>
      <c t="s">
        <v>22</v>
      </c>
    </row>
    <row r="176" spans="1:5" ht="102">
      <c r="A176" s="34" t="s">
        <v>49</v>
      </c>
      <c r="E176" s="35" t="s">
        <v>642</v>
      </c>
    </row>
    <row r="177" spans="1:5" ht="12.75">
      <c r="A177" s="36" t="s">
        <v>51</v>
      </c>
      <c r="E177" s="37" t="s">
        <v>643</v>
      </c>
    </row>
    <row r="178" spans="1:5" ht="38.25">
      <c r="A178" t="s">
        <v>53</v>
      </c>
      <c r="E178" s="35" t="s">
        <v>644</v>
      </c>
    </row>
    <row r="179" spans="1:16" ht="12.75">
      <c r="A179" s="25" t="s">
        <v>44</v>
      </c>
      <c s="29" t="s">
        <v>645</v>
      </c>
      <c s="29" t="s">
        <v>373</v>
      </c>
      <c s="25" t="s">
        <v>46</v>
      </c>
      <c s="30" t="s">
        <v>374</v>
      </c>
      <c s="31" t="s">
        <v>173</v>
      </c>
      <c s="32">
        <v>46115</v>
      </c>
      <c s="33">
        <v>0</v>
      </c>
      <c s="33">
        <f>ROUND(ROUND(H179,2)*ROUND(G179,3),2)</f>
      </c>
      <c r="O179">
        <f>(I179*21)/100</f>
      </c>
      <c t="s">
        <v>22</v>
      </c>
    </row>
    <row r="180" spans="1:5" ht="63.75">
      <c r="A180" s="34" t="s">
        <v>49</v>
      </c>
      <c r="E180" s="35" t="s">
        <v>646</v>
      </c>
    </row>
    <row r="181" spans="1:5" ht="38.25">
      <c r="A181" s="36" t="s">
        <v>51</v>
      </c>
      <c r="E181" s="37" t="s">
        <v>647</v>
      </c>
    </row>
    <row r="182" spans="1:5" ht="102">
      <c r="A182" t="s">
        <v>53</v>
      </c>
      <c r="E182" s="35" t="s">
        <v>377</v>
      </c>
    </row>
    <row r="183" spans="1:16" ht="12.75">
      <c r="A183" s="25" t="s">
        <v>44</v>
      </c>
      <c s="29" t="s">
        <v>648</v>
      </c>
      <c s="29" t="s">
        <v>649</v>
      </c>
      <c s="25" t="s">
        <v>46</v>
      </c>
      <c s="30" t="s">
        <v>650</v>
      </c>
      <c s="31" t="s">
        <v>256</v>
      </c>
      <c s="32">
        <v>157.5</v>
      </c>
      <c s="33">
        <v>0</v>
      </c>
      <c s="33">
        <f>ROUND(ROUND(H183,2)*ROUND(G183,3),2)</f>
      </c>
      <c r="O183">
        <f>(I183*21)/100</f>
      </c>
      <c t="s">
        <v>22</v>
      </c>
    </row>
    <row r="184" spans="1:5" ht="38.25">
      <c r="A184" s="34" t="s">
        <v>49</v>
      </c>
      <c r="E184" s="35" t="s">
        <v>651</v>
      </c>
    </row>
    <row r="185" spans="1:5" ht="12.75">
      <c r="A185" s="36" t="s">
        <v>51</v>
      </c>
      <c r="E185" s="37" t="s">
        <v>652</v>
      </c>
    </row>
    <row r="186" spans="1:5" ht="38.25">
      <c r="A186" t="s">
        <v>53</v>
      </c>
      <c r="E186" s="35" t="s">
        <v>632</v>
      </c>
    </row>
    <row r="187" spans="1:16" ht="12.75">
      <c r="A187" s="25" t="s">
        <v>44</v>
      </c>
      <c s="29" t="s">
        <v>653</v>
      </c>
      <c s="29" t="s">
        <v>654</v>
      </c>
      <c s="25" t="s">
        <v>46</v>
      </c>
      <c s="30" t="s">
        <v>655</v>
      </c>
      <c s="31" t="s">
        <v>256</v>
      </c>
      <c s="32">
        <v>7.296</v>
      </c>
      <c s="33">
        <v>0</v>
      </c>
      <c s="33">
        <f>ROUND(ROUND(H187,2)*ROUND(G187,3),2)</f>
      </c>
      <c r="O187">
        <f>(I187*21)/100</f>
      </c>
      <c t="s">
        <v>22</v>
      </c>
    </row>
    <row r="188" spans="1:5" ht="12.75">
      <c r="A188" s="34" t="s">
        <v>49</v>
      </c>
      <c r="E188" s="35" t="s">
        <v>656</v>
      </c>
    </row>
    <row r="189" spans="1:5" ht="89.25">
      <c r="A189" s="36" t="s">
        <v>51</v>
      </c>
      <c r="E189" s="37" t="s">
        <v>657</v>
      </c>
    </row>
    <row r="190" spans="1:5" ht="369.75">
      <c r="A190" t="s">
        <v>53</v>
      </c>
      <c r="E190" s="35" t="s">
        <v>658</v>
      </c>
    </row>
    <row r="191" spans="1:16" ht="12.75">
      <c r="A191" s="25" t="s">
        <v>44</v>
      </c>
      <c s="29" t="s">
        <v>659</v>
      </c>
      <c s="29" t="s">
        <v>660</v>
      </c>
      <c s="25" t="s">
        <v>46</v>
      </c>
      <c s="30" t="s">
        <v>661</v>
      </c>
      <c s="31" t="s">
        <v>256</v>
      </c>
      <c s="32">
        <v>37.375</v>
      </c>
      <c s="33">
        <v>0</v>
      </c>
      <c s="33">
        <f>ROUND(ROUND(H191,2)*ROUND(G191,3),2)</f>
      </c>
      <c r="O191">
        <f>(I191*21)/100</f>
      </c>
      <c t="s">
        <v>22</v>
      </c>
    </row>
    <row r="192" spans="1:5" ht="12.75">
      <c r="A192" s="34" t="s">
        <v>49</v>
      </c>
      <c r="E192" s="35" t="s">
        <v>662</v>
      </c>
    </row>
    <row r="193" spans="1:5" ht="102">
      <c r="A193" s="36" t="s">
        <v>51</v>
      </c>
      <c r="E193" s="37" t="s">
        <v>663</v>
      </c>
    </row>
    <row r="194" spans="1:5" ht="369.75">
      <c r="A194" t="s">
        <v>53</v>
      </c>
      <c r="E194" s="35" t="s">
        <v>658</v>
      </c>
    </row>
    <row r="195" spans="1:16" ht="12.75">
      <c r="A195" s="25" t="s">
        <v>44</v>
      </c>
      <c s="29" t="s">
        <v>664</v>
      </c>
      <c s="29" t="s">
        <v>665</v>
      </c>
      <c s="25" t="s">
        <v>83</v>
      </c>
      <c s="30" t="s">
        <v>666</v>
      </c>
      <c s="31" t="s">
        <v>173</v>
      </c>
      <c s="32">
        <v>1080</v>
      </c>
      <c s="33">
        <v>0</v>
      </c>
      <c s="33">
        <f>ROUND(ROUND(H195,2)*ROUND(G195,3),2)</f>
      </c>
      <c r="O195">
        <f>(I195*21)/100</f>
      </c>
      <c t="s">
        <v>22</v>
      </c>
    </row>
    <row r="196" spans="1:5" ht="25.5">
      <c r="A196" s="34" t="s">
        <v>49</v>
      </c>
      <c r="E196" s="35" t="s">
        <v>667</v>
      </c>
    </row>
    <row r="197" spans="1:5" ht="12.75">
      <c r="A197" s="36" t="s">
        <v>51</v>
      </c>
      <c r="E197" s="37" t="s">
        <v>668</v>
      </c>
    </row>
    <row r="198" spans="1:5" ht="102">
      <c r="A198" t="s">
        <v>53</v>
      </c>
      <c r="E198" s="35" t="s">
        <v>669</v>
      </c>
    </row>
    <row r="199" spans="1:16" ht="12.75">
      <c r="A199" s="25" t="s">
        <v>44</v>
      </c>
      <c s="29" t="s">
        <v>670</v>
      </c>
      <c s="29" t="s">
        <v>665</v>
      </c>
      <c s="25" t="s">
        <v>86</v>
      </c>
      <c s="30" t="s">
        <v>666</v>
      </c>
      <c s="31" t="s">
        <v>173</v>
      </c>
      <c s="32">
        <v>4820</v>
      </c>
      <c s="33">
        <v>0</v>
      </c>
      <c s="33">
        <f>ROUND(ROUND(H199,2)*ROUND(G199,3),2)</f>
      </c>
      <c r="O199">
        <f>(I199*21)/100</f>
      </c>
      <c t="s">
        <v>22</v>
      </c>
    </row>
    <row r="200" spans="1:5" ht="114.75">
      <c r="A200" s="34" t="s">
        <v>49</v>
      </c>
      <c r="E200" s="35" t="s">
        <v>671</v>
      </c>
    </row>
    <row r="201" spans="1:5" ht="12.75">
      <c r="A201" s="36" t="s">
        <v>51</v>
      </c>
      <c r="E201" s="37" t="s">
        <v>672</v>
      </c>
    </row>
    <row r="202" spans="1:5" ht="102">
      <c r="A202" t="s">
        <v>53</v>
      </c>
      <c r="E202" s="35" t="s">
        <v>669</v>
      </c>
    </row>
    <row r="203" spans="1:16" ht="12.75">
      <c r="A203" s="25" t="s">
        <v>44</v>
      </c>
      <c s="29" t="s">
        <v>673</v>
      </c>
      <c s="29" t="s">
        <v>674</v>
      </c>
      <c s="25" t="s">
        <v>46</v>
      </c>
      <c s="30" t="s">
        <v>675</v>
      </c>
      <c s="31" t="s">
        <v>173</v>
      </c>
      <c s="32">
        <v>1170</v>
      </c>
      <c s="33">
        <v>0</v>
      </c>
      <c s="33">
        <f>ROUND(ROUND(H203,2)*ROUND(G203,3),2)</f>
      </c>
      <c r="O203">
        <f>(I203*21)/100</f>
      </c>
      <c t="s">
        <v>22</v>
      </c>
    </row>
    <row r="204" spans="1:5" ht="51">
      <c r="A204" s="34" t="s">
        <v>49</v>
      </c>
      <c r="E204" s="35" t="s">
        <v>676</v>
      </c>
    </row>
    <row r="205" spans="1:5" ht="25.5">
      <c r="A205" s="36" t="s">
        <v>51</v>
      </c>
      <c r="E205" s="37" t="s">
        <v>677</v>
      </c>
    </row>
    <row r="206" spans="1:5" ht="89.25">
      <c r="A206" t="s">
        <v>53</v>
      </c>
      <c r="E206" s="35" t="s">
        <v>678</v>
      </c>
    </row>
    <row r="207" spans="1:16" ht="12.75">
      <c r="A207" s="25" t="s">
        <v>44</v>
      </c>
      <c s="29" t="s">
        <v>679</v>
      </c>
      <c s="29" t="s">
        <v>680</v>
      </c>
      <c s="25" t="s">
        <v>46</v>
      </c>
      <c s="30" t="s">
        <v>681</v>
      </c>
      <c s="31" t="s">
        <v>173</v>
      </c>
      <c s="32">
        <v>22804</v>
      </c>
      <c s="33">
        <v>0</v>
      </c>
      <c s="33">
        <f>ROUND(ROUND(H207,2)*ROUND(G207,3),2)</f>
      </c>
      <c r="O207">
        <f>(I207*21)/100</f>
      </c>
      <c t="s">
        <v>22</v>
      </c>
    </row>
    <row r="208" spans="1:5" ht="38.25">
      <c r="A208" s="34" t="s">
        <v>49</v>
      </c>
      <c r="E208" s="35" t="s">
        <v>682</v>
      </c>
    </row>
    <row r="209" spans="1:5" ht="12.75">
      <c r="A209" s="36" t="s">
        <v>51</v>
      </c>
      <c r="E209" s="37" t="s">
        <v>683</v>
      </c>
    </row>
    <row r="210" spans="1:5" ht="102">
      <c r="A210" t="s">
        <v>53</v>
      </c>
      <c r="E210" s="35" t="s">
        <v>684</v>
      </c>
    </row>
    <row r="211" spans="1:18" ht="12.75" customHeight="1">
      <c r="A211" s="6" t="s">
        <v>42</v>
      </c>
      <c s="6"/>
      <c s="40" t="s">
        <v>21</v>
      </c>
      <c s="6"/>
      <c s="27" t="s">
        <v>685</v>
      </c>
      <c s="6"/>
      <c s="6"/>
      <c s="6"/>
      <c s="41">
        <f>0+Q211</f>
      </c>
      <c r="O211">
        <f>0+R211</f>
      </c>
      <c r="Q211">
        <f>0+I212+I216</f>
      </c>
      <c>
        <f>0+O212+O216</f>
      </c>
    </row>
    <row r="212" spans="1:16" ht="12.75">
      <c r="A212" s="25" t="s">
        <v>44</v>
      </c>
      <c s="29" t="s">
        <v>686</v>
      </c>
      <c s="29" t="s">
        <v>687</v>
      </c>
      <c s="25" t="s">
        <v>46</v>
      </c>
      <c s="30" t="s">
        <v>688</v>
      </c>
      <c s="31" t="s">
        <v>689</v>
      </c>
      <c s="32">
        <v>60</v>
      </c>
      <c s="33">
        <v>0</v>
      </c>
      <c s="33">
        <f>ROUND(ROUND(H212,2)*ROUND(G212,3),2)</f>
      </c>
      <c r="O212">
        <f>(I212*21)/100</f>
      </c>
      <c t="s">
        <v>22</v>
      </c>
    </row>
    <row r="213" spans="1:5" ht="38.25">
      <c r="A213" s="34" t="s">
        <v>49</v>
      </c>
      <c r="E213" s="35" t="s">
        <v>690</v>
      </c>
    </row>
    <row r="214" spans="1:5" ht="12.75">
      <c r="A214" s="36" t="s">
        <v>51</v>
      </c>
      <c r="E214" s="37" t="s">
        <v>691</v>
      </c>
    </row>
    <row r="215" spans="1:5" ht="38.25">
      <c r="A215" t="s">
        <v>53</v>
      </c>
      <c r="E215" s="35" t="s">
        <v>692</v>
      </c>
    </row>
    <row r="216" spans="1:16" ht="12.75">
      <c r="A216" s="25" t="s">
        <v>44</v>
      </c>
      <c s="29" t="s">
        <v>693</v>
      </c>
      <c s="29" t="s">
        <v>694</v>
      </c>
      <c s="25" t="s">
        <v>46</v>
      </c>
      <c s="30" t="s">
        <v>695</v>
      </c>
      <c s="31" t="s">
        <v>689</v>
      </c>
      <c s="32">
        <v>44</v>
      </c>
      <c s="33">
        <v>0</v>
      </c>
      <c s="33">
        <f>ROUND(ROUND(H216,2)*ROUND(G216,3),2)</f>
      </c>
      <c r="O216">
        <f>(I216*21)/100</f>
      </c>
      <c t="s">
        <v>22</v>
      </c>
    </row>
    <row r="217" spans="1:5" ht="38.25">
      <c r="A217" s="34" t="s">
        <v>49</v>
      </c>
      <c r="E217" s="35" t="s">
        <v>690</v>
      </c>
    </row>
    <row r="218" spans="1:5" ht="12.75">
      <c r="A218" s="36" t="s">
        <v>51</v>
      </c>
      <c r="E218" s="37" t="s">
        <v>696</v>
      </c>
    </row>
    <row r="219" spans="1:5" ht="38.25">
      <c r="A219" t="s">
        <v>53</v>
      </c>
      <c r="E219" s="35" t="s">
        <v>697</v>
      </c>
    </row>
    <row r="220" spans="1:18" ht="12.75" customHeight="1">
      <c r="A220" s="6" t="s">
        <v>42</v>
      </c>
      <c s="6"/>
      <c s="40" t="s">
        <v>32</v>
      </c>
      <c s="6"/>
      <c s="27" t="s">
        <v>698</v>
      </c>
      <c s="6"/>
      <c s="6"/>
      <c s="6"/>
      <c s="41">
        <f>0+Q220</f>
      </c>
      <c r="O220">
        <f>0+R220</f>
      </c>
      <c r="Q220">
        <f>0+I221+I225+I229+I233</f>
      </c>
      <c>
        <f>0+O221+O225+O229+O233</f>
      </c>
    </row>
    <row r="221" spans="1:16" ht="12.75">
      <c r="A221" s="25" t="s">
        <v>44</v>
      </c>
      <c s="29" t="s">
        <v>699</v>
      </c>
      <c s="29" t="s">
        <v>700</v>
      </c>
      <c s="25" t="s">
        <v>46</v>
      </c>
      <c s="30" t="s">
        <v>701</v>
      </c>
      <c s="31" t="s">
        <v>256</v>
      </c>
      <c s="32">
        <v>0.33</v>
      </c>
      <c s="33">
        <v>0</v>
      </c>
      <c s="33">
        <f>ROUND(ROUND(H221,2)*ROUND(G221,3),2)</f>
      </c>
      <c r="O221">
        <f>(I221*21)/100</f>
      </c>
      <c t="s">
        <v>22</v>
      </c>
    </row>
    <row r="222" spans="1:5" ht="25.5">
      <c r="A222" s="34" t="s">
        <v>49</v>
      </c>
      <c r="E222" s="35" t="s">
        <v>702</v>
      </c>
    </row>
    <row r="223" spans="1:5" ht="12.75">
      <c r="A223" s="36" t="s">
        <v>51</v>
      </c>
      <c r="E223" s="37" t="s">
        <v>703</v>
      </c>
    </row>
    <row r="224" spans="1:5" ht="369.75">
      <c r="A224" t="s">
        <v>53</v>
      </c>
      <c r="E224" s="35" t="s">
        <v>704</v>
      </c>
    </row>
    <row r="225" spans="1:16" ht="12.75">
      <c r="A225" s="25" t="s">
        <v>44</v>
      </c>
      <c s="29" t="s">
        <v>705</v>
      </c>
      <c s="29" t="s">
        <v>706</v>
      </c>
      <c s="25" t="s">
        <v>46</v>
      </c>
      <c s="30" t="s">
        <v>707</v>
      </c>
      <c s="31" t="s">
        <v>256</v>
      </c>
      <c s="32">
        <v>54.885</v>
      </c>
      <c s="33">
        <v>0</v>
      </c>
      <c s="33">
        <f>ROUND(ROUND(H225,2)*ROUND(G225,3),2)</f>
      </c>
      <c r="O225">
        <f>(I225*21)/100</f>
      </c>
      <c t="s">
        <v>22</v>
      </c>
    </row>
    <row r="226" spans="1:5" ht="25.5">
      <c r="A226" s="34" t="s">
        <v>49</v>
      </c>
      <c r="E226" s="35" t="s">
        <v>708</v>
      </c>
    </row>
    <row r="227" spans="1:5" ht="114.75">
      <c r="A227" s="36" t="s">
        <v>51</v>
      </c>
      <c r="E227" s="37" t="s">
        <v>709</v>
      </c>
    </row>
    <row r="228" spans="1:5" ht="369.75">
      <c r="A228" t="s">
        <v>53</v>
      </c>
      <c r="E228" s="35" t="s">
        <v>704</v>
      </c>
    </row>
    <row r="229" spans="1:16" ht="12.75">
      <c r="A229" s="25" t="s">
        <v>44</v>
      </c>
      <c s="29" t="s">
        <v>710</v>
      </c>
      <c s="29" t="s">
        <v>711</v>
      </c>
      <c s="25" t="s">
        <v>46</v>
      </c>
      <c s="30" t="s">
        <v>712</v>
      </c>
      <c s="31" t="s">
        <v>256</v>
      </c>
      <c s="32">
        <v>91.57</v>
      </c>
      <c s="33">
        <v>0</v>
      </c>
      <c s="33">
        <f>ROUND(ROUND(H229,2)*ROUND(G229,3),2)</f>
      </c>
      <c r="O229">
        <f>(I229*21)/100</f>
      </c>
      <c t="s">
        <v>22</v>
      </c>
    </row>
    <row r="230" spans="1:5" ht="63.75">
      <c r="A230" s="34" t="s">
        <v>49</v>
      </c>
      <c r="E230" s="35" t="s">
        <v>713</v>
      </c>
    </row>
    <row r="231" spans="1:5" ht="114.75">
      <c r="A231" s="36" t="s">
        <v>51</v>
      </c>
      <c r="E231" s="37" t="s">
        <v>714</v>
      </c>
    </row>
    <row r="232" spans="1:5" ht="38.25">
      <c r="A232" t="s">
        <v>53</v>
      </c>
      <c r="E232" s="35" t="s">
        <v>632</v>
      </c>
    </row>
    <row r="233" spans="1:16" ht="12.75">
      <c r="A233" s="25" t="s">
        <v>44</v>
      </c>
      <c s="29" t="s">
        <v>715</v>
      </c>
      <c s="29" t="s">
        <v>716</v>
      </c>
      <c s="25" t="s">
        <v>46</v>
      </c>
      <c s="30" t="s">
        <v>717</v>
      </c>
      <c s="31" t="s">
        <v>256</v>
      </c>
      <c s="32">
        <v>109.77</v>
      </c>
      <c s="33">
        <v>0</v>
      </c>
      <c s="33">
        <f>ROUND(ROUND(H233,2)*ROUND(G233,3),2)</f>
      </c>
      <c r="O233">
        <f>(I233*21)/100</f>
      </c>
      <c t="s">
        <v>22</v>
      </c>
    </row>
    <row r="234" spans="1:5" ht="25.5">
      <c r="A234" s="34" t="s">
        <v>49</v>
      </c>
      <c r="E234" s="35" t="s">
        <v>718</v>
      </c>
    </row>
    <row r="235" spans="1:5" ht="114.75">
      <c r="A235" s="36" t="s">
        <v>51</v>
      </c>
      <c r="E235" s="37" t="s">
        <v>719</v>
      </c>
    </row>
    <row r="236" spans="1:5" ht="102">
      <c r="A236" t="s">
        <v>53</v>
      </c>
      <c r="E236" s="35" t="s">
        <v>720</v>
      </c>
    </row>
    <row r="237" spans="1:18" ht="12.75" customHeight="1">
      <c r="A237" s="6" t="s">
        <v>42</v>
      </c>
      <c s="6"/>
      <c s="40" t="s">
        <v>34</v>
      </c>
      <c s="6"/>
      <c s="27" t="s">
        <v>378</v>
      </c>
      <c s="6"/>
      <c s="6"/>
      <c s="6"/>
      <c s="41">
        <f>0+Q237</f>
      </c>
      <c r="O237">
        <f>0+R237</f>
      </c>
      <c r="Q237">
        <f>0+I238+I242+I246+I250+I254+I258+I262+I266+I270+I274+I278+I282+I286+I290+I294</f>
      </c>
      <c>
        <f>0+O238+O242+O246+O250+O254+O258+O262+O266+O270+O274+O278+O282+O286+O290+O294</f>
      </c>
    </row>
    <row r="238" spans="1:16" ht="25.5">
      <c r="A238" s="25" t="s">
        <v>44</v>
      </c>
      <c s="29" t="s">
        <v>721</v>
      </c>
      <c s="29" t="s">
        <v>722</v>
      </c>
      <c s="25" t="s">
        <v>46</v>
      </c>
      <c s="30" t="s">
        <v>723</v>
      </c>
      <c s="31" t="s">
        <v>173</v>
      </c>
      <c s="32">
        <v>36776.75</v>
      </c>
      <c s="33">
        <v>0</v>
      </c>
      <c s="33">
        <f>ROUND(ROUND(H238,2)*ROUND(G238,3),2)</f>
      </c>
      <c r="O238">
        <f>(I238*21)/100</f>
      </c>
      <c t="s">
        <v>22</v>
      </c>
    </row>
    <row r="239" spans="1:5" ht="51">
      <c r="A239" s="34" t="s">
        <v>49</v>
      </c>
      <c r="E239" s="35" t="s">
        <v>724</v>
      </c>
    </row>
    <row r="240" spans="1:5" ht="51">
      <c r="A240" s="36" t="s">
        <v>51</v>
      </c>
      <c r="E240" s="37" t="s">
        <v>725</v>
      </c>
    </row>
    <row r="241" spans="1:5" ht="51">
      <c r="A241" t="s">
        <v>53</v>
      </c>
      <c r="E241" s="35" t="s">
        <v>382</v>
      </c>
    </row>
    <row r="242" spans="1:16" ht="12.75">
      <c r="A242" s="25" t="s">
        <v>44</v>
      </c>
      <c s="29" t="s">
        <v>726</v>
      </c>
      <c s="29" t="s">
        <v>379</v>
      </c>
      <c s="25" t="s">
        <v>46</v>
      </c>
      <c s="30" t="s">
        <v>380</v>
      </c>
      <c s="31" t="s">
        <v>173</v>
      </c>
      <c s="32">
        <v>43808.8</v>
      </c>
      <c s="33">
        <v>0</v>
      </c>
      <c s="33">
        <f>ROUND(ROUND(H242,2)*ROUND(G242,3),2)</f>
      </c>
      <c r="O242">
        <f>(I242*21)/100</f>
      </c>
      <c t="s">
        <v>22</v>
      </c>
    </row>
    <row r="243" spans="1:5" ht="51">
      <c r="A243" s="34" t="s">
        <v>49</v>
      </c>
      <c r="E243" s="35" t="s">
        <v>727</v>
      </c>
    </row>
    <row r="244" spans="1:5" ht="76.5">
      <c r="A244" s="36" t="s">
        <v>51</v>
      </c>
      <c r="E244" s="37" t="s">
        <v>728</v>
      </c>
    </row>
    <row r="245" spans="1:5" ht="51">
      <c r="A245" t="s">
        <v>53</v>
      </c>
      <c r="E245" s="35" t="s">
        <v>382</v>
      </c>
    </row>
    <row r="246" spans="1:16" ht="12.75">
      <c r="A246" s="25" t="s">
        <v>44</v>
      </c>
      <c s="29" t="s">
        <v>729</v>
      </c>
      <c s="29" t="s">
        <v>730</v>
      </c>
      <c s="25" t="s">
        <v>46</v>
      </c>
      <c s="30" t="s">
        <v>731</v>
      </c>
      <c s="31" t="s">
        <v>173</v>
      </c>
      <c s="32">
        <v>449.922</v>
      </c>
      <c s="33">
        <v>0</v>
      </c>
      <c s="33">
        <f>ROUND(ROUND(H246,2)*ROUND(G246,3),2)</f>
      </c>
      <c r="O246">
        <f>(I246*21)/100</f>
      </c>
      <c t="s">
        <v>22</v>
      </c>
    </row>
    <row r="247" spans="1:5" ht="25.5">
      <c r="A247" s="34" t="s">
        <v>49</v>
      </c>
      <c r="E247" s="35" t="s">
        <v>732</v>
      </c>
    </row>
    <row r="248" spans="1:5" ht="38.25">
      <c r="A248" s="36" t="s">
        <v>51</v>
      </c>
      <c r="E248" s="37" t="s">
        <v>733</v>
      </c>
    </row>
    <row r="249" spans="1:5" ht="51">
      <c r="A249" t="s">
        <v>53</v>
      </c>
      <c r="E249" s="35" t="s">
        <v>382</v>
      </c>
    </row>
    <row r="250" spans="1:16" ht="12.75">
      <c r="A250" s="25" t="s">
        <v>44</v>
      </c>
      <c s="29" t="s">
        <v>734</v>
      </c>
      <c s="29" t="s">
        <v>735</v>
      </c>
      <c s="25" t="s">
        <v>46</v>
      </c>
      <c s="30" t="s">
        <v>736</v>
      </c>
      <c s="31" t="s">
        <v>173</v>
      </c>
      <c s="32">
        <v>436.56</v>
      </c>
      <c s="33">
        <v>0</v>
      </c>
      <c s="33">
        <f>ROUND(ROUND(H250,2)*ROUND(G250,3),2)</f>
      </c>
      <c r="O250">
        <f>(I250*21)/100</f>
      </c>
      <c t="s">
        <v>22</v>
      </c>
    </row>
    <row r="251" spans="1:5" ht="25.5">
      <c r="A251" s="34" t="s">
        <v>49</v>
      </c>
      <c r="E251" s="35" t="s">
        <v>737</v>
      </c>
    </row>
    <row r="252" spans="1:5" ht="25.5">
      <c r="A252" s="36" t="s">
        <v>51</v>
      </c>
      <c r="E252" s="37" t="s">
        <v>738</v>
      </c>
    </row>
    <row r="253" spans="1:5" ht="102">
      <c r="A253" t="s">
        <v>53</v>
      </c>
      <c r="E253" s="35" t="s">
        <v>387</v>
      </c>
    </row>
    <row r="254" spans="1:16" ht="12.75">
      <c r="A254" s="25" t="s">
        <v>44</v>
      </c>
      <c s="29" t="s">
        <v>739</v>
      </c>
      <c s="29" t="s">
        <v>740</v>
      </c>
      <c s="25" t="s">
        <v>46</v>
      </c>
      <c s="30" t="s">
        <v>741</v>
      </c>
      <c s="31" t="s">
        <v>173</v>
      </c>
      <c s="32">
        <v>4360</v>
      </c>
      <c s="33">
        <v>0</v>
      </c>
      <c s="33">
        <f>ROUND(ROUND(H254,2)*ROUND(G254,3),2)</f>
      </c>
      <c r="O254">
        <f>(I254*21)/100</f>
      </c>
      <c t="s">
        <v>22</v>
      </c>
    </row>
    <row r="255" spans="1:5" ht="12.75">
      <c r="A255" s="34" t="s">
        <v>49</v>
      </c>
      <c r="E255" s="35" t="s">
        <v>742</v>
      </c>
    </row>
    <row r="256" spans="1:5" ht="63.75">
      <c r="A256" s="36" t="s">
        <v>51</v>
      </c>
      <c r="E256" s="37" t="s">
        <v>743</v>
      </c>
    </row>
    <row r="257" spans="1:5" ht="38.25">
      <c r="A257" t="s">
        <v>53</v>
      </c>
      <c r="E257" s="35" t="s">
        <v>744</v>
      </c>
    </row>
    <row r="258" spans="1:16" ht="12.75">
      <c r="A258" s="25" t="s">
        <v>44</v>
      </c>
      <c s="29" t="s">
        <v>745</v>
      </c>
      <c s="29" t="s">
        <v>746</v>
      </c>
      <c s="25" t="s">
        <v>46</v>
      </c>
      <c s="30" t="s">
        <v>747</v>
      </c>
      <c s="31" t="s">
        <v>173</v>
      </c>
      <c s="32">
        <v>507</v>
      </c>
      <c s="33">
        <v>0</v>
      </c>
      <c s="33">
        <f>ROUND(ROUND(H258,2)*ROUND(G258,3),2)</f>
      </c>
      <c r="O258">
        <f>(I258*21)/100</f>
      </c>
      <c t="s">
        <v>22</v>
      </c>
    </row>
    <row r="259" spans="1:5" ht="25.5">
      <c r="A259" s="34" t="s">
        <v>49</v>
      </c>
      <c r="E259" s="35" t="s">
        <v>748</v>
      </c>
    </row>
    <row r="260" spans="1:5" ht="12.75">
      <c r="A260" s="36" t="s">
        <v>51</v>
      </c>
      <c r="E260" s="37" t="s">
        <v>749</v>
      </c>
    </row>
    <row r="261" spans="1:5" ht="102">
      <c r="A261" t="s">
        <v>53</v>
      </c>
      <c r="E261" s="35" t="s">
        <v>387</v>
      </c>
    </row>
    <row r="262" spans="1:16" ht="12.75">
      <c r="A262" s="25" t="s">
        <v>44</v>
      </c>
      <c s="29" t="s">
        <v>750</v>
      </c>
      <c s="29" t="s">
        <v>451</v>
      </c>
      <c s="25" t="s">
        <v>46</v>
      </c>
      <c s="30" t="s">
        <v>452</v>
      </c>
      <c s="31" t="s">
        <v>173</v>
      </c>
      <c s="32">
        <v>37158.23</v>
      </c>
      <c s="33">
        <v>0</v>
      </c>
      <c s="33">
        <f>ROUND(ROUND(H262,2)*ROUND(G262,3),2)</f>
      </c>
      <c r="O262">
        <f>(I262*21)/100</f>
      </c>
      <c t="s">
        <v>22</v>
      </c>
    </row>
    <row r="263" spans="1:5" ht="25.5">
      <c r="A263" s="34" t="s">
        <v>49</v>
      </c>
      <c r="E263" s="35" t="s">
        <v>751</v>
      </c>
    </row>
    <row r="264" spans="1:5" ht="51">
      <c r="A264" s="36" t="s">
        <v>51</v>
      </c>
      <c r="E264" s="37" t="s">
        <v>752</v>
      </c>
    </row>
    <row r="265" spans="1:5" ht="51">
      <c r="A265" t="s">
        <v>53</v>
      </c>
      <c r="E265" s="35" t="s">
        <v>454</v>
      </c>
    </row>
    <row r="266" spans="1:16" ht="12.75">
      <c r="A266" s="25" t="s">
        <v>44</v>
      </c>
      <c s="29" t="s">
        <v>753</v>
      </c>
      <c s="29" t="s">
        <v>754</v>
      </c>
      <c s="25" t="s">
        <v>46</v>
      </c>
      <c s="30" t="s">
        <v>755</v>
      </c>
      <c s="31" t="s">
        <v>173</v>
      </c>
      <c s="32">
        <v>69368</v>
      </c>
      <c s="33">
        <v>0</v>
      </c>
      <c s="33">
        <f>ROUND(ROUND(H266,2)*ROUND(G266,3),2)</f>
      </c>
      <c r="O266">
        <f>(I266*21)/100</f>
      </c>
      <c t="s">
        <v>22</v>
      </c>
    </row>
    <row r="267" spans="1:5" ht="25.5">
      <c r="A267" s="34" t="s">
        <v>49</v>
      </c>
      <c r="E267" s="35" t="s">
        <v>756</v>
      </c>
    </row>
    <row r="268" spans="1:5" ht="76.5">
      <c r="A268" s="36" t="s">
        <v>51</v>
      </c>
      <c r="E268" s="37" t="s">
        <v>757</v>
      </c>
    </row>
    <row r="269" spans="1:5" ht="51">
      <c r="A269" t="s">
        <v>53</v>
      </c>
      <c r="E269" s="35" t="s">
        <v>454</v>
      </c>
    </row>
    <row r="270" spans="1:16" ht="12.75">
      <c r="A270" s="25" t="s">
        <v>44</v>
      </c>
      <c s="29" t="s">
        <v>758</v>
      </c>
      <c s="29" t="s">
        <v>759</v>
      </c>
      <c s="25" t="s">
        <v>46</v>
      </c>
      <c s="30" t="s">
        <v>760</v>
      </c>
      <c s="31" t="s">
        <v>173</v>
      </c>
      <c s="32">
        <v>534</v>
      </c>
      <c s="33">
        <v>0</v>
      </c>
      <c s="33">
        <f>ROUND(ROUND(H270,2)*ROUND(G270,3),2)</f>
      </c>
      <c r="O270">
        <f>(I270*21)/100</f>
      </c>
      <c t="s">
        <v>22</v>
      </c>
    </row>
    <row r="271" spans="1:5" ht="38.25">
      <c r="A271" s="34" t="s">
        <v>49</v>
      </c>
      <c r="E271" s="35" t="s">
        <v>761</v>
      </c>
    </row>
    <row r="272" spans="1:5" ht="12.75">
      <c r="A272" s="36" t="s">
        <v>51</v>
      </c>
      <c r="E272" s="37" t="s">
        <v>762</v>
      </c>
    </row>
    <row r="273" spans="1:5" ht="51">
      <c r="A273" t="s">
        <v>53</v>
      </c>
      <c r="E273" s="35" t="s">
        <v>763</v>
      </c>
    </row>
    <row r="274" spans="1:16" ht="12.75">
      <c r="A274" s="25" t="s">
        <v>44</v>
      </c>
      <c s="29" t="s">
        <v>764</v>
      </c>
      <c s="29" t="s">
        <v>765</v>
      </c>
      <c s="25" t="s">
        <v>46</v>
      </c>
      <c s="30" t="s">
        <v>766</v>
      </c>
      <c s="31" t="s">
        <v>173</v>
      </c>
      <c s="32">
        <v>374</v>
      </c>
      <c s="33">
        <v>0</v>
      </c>
      <c s="33">
        <f>ROUND(ROUND(H274,2)*ROUND(G274,3),2)</f>
      </c>
      <c r="O274">
        <f>(I274*21)/100</f>
      </c>
      <c t="s">
        <v>22</v>
      </c>
    </row>
    <row r="275" spans="1:5" ht="25.5">
      <c r="A275" s="34" t="s">
        <v>49</v>
      </c>
      <c r="E275" s="35" t="s">
        <v>767</v>
      </c>
    </row>
    <row r="276" spans="1:5" ht="25.5">
      <c r="A276" s="36" t="s">
        <v>51</v>
      </c>
      <c r="E276" s="37" t="s">
        <v>768</v>
      </c>
    </row>
    <row r="277" spans="1:5" ht="140.25">
      <c r="A277" t="s">
        <v>53</v>
      </c>
      <c r="E277" s="35" t="s">
        <v>463</v>
      </c>
    </row>
    <row r="278" spans="1:16" ht="12.75">
      <c r="A278" s="25" t="s">
        <v>44</v>
      </c>
      <c s="29" t="s">
        <v>769</v>
      </c>
      <c s="29" t="s">
        <v>770</v>
      </c>
      <c s="25" t="s">
        <v>46</v>
      </c>
      <c s="30" t="s">
        <v>771</v>
      </c>
      <c s="31" t="s">
        <v>173</v>
      </c>
      <c s="32">
        <v>33350</v>
      </c>
      <c s="33">
        <v>0</v>
      </c>
      <c s="33">
        <f>ROUND(ROUND(H278,2)*ROUND(G278,3),2)</f>
      </c>
      <c r="O278">
        <f>(I278*21)/100</f>
      </c>
      <c t="s">
        <v>22</v>
      </c>
    </row>
    <row r="279" spans="1:5" ht="25.5">
      <c r="A279" s="34" t="s">
        <v>49</v>
      </c>
      <c r="E279" s="35" t="s">
        <v>772</v>
      </c>
    </row>
    <row r="280" spans="1:5" ht="25.5">
      <c r="A280" s="36" t="s">
        <v>51</v>
      </c>
      <c r="E280" s="37" t="s">
        <v>773</v>
      </c>
    </row>
    <row r="281" spans="1:5" ht="140.25">
      <c r="A281" t="s">
        <v>53</v>
      </c>
      <c r="E281" s="35" t="s">
        <v>463</v>
      </c>
    </row>
    <row r="282" spans="1:16" ht="12.75">
      <c r="A282" s="25" t="s">
        <v>44</v>
      </c>
      <c s="29" t="s">
        <v>774</v>
      </c>
      <c s="29" t="s">
        <v>775</v>
      </c>
      <c s="25" t="s">
        <v>46</v>
      </c>
      <c s="30" t="s">
        <v>776</v>
      </c>
      <c s="31" t="s">
        <v>173</v>
      </c>
      <c s="32">
        <v>34350.5</v>
      </c>
      <c s="33">
        <v>0</v>
      </c>
      <c s="33">
        <f>ROUND(ROUND(H282,2)*ROUND(G282,3),2)</f>
      </c>
      <c r="O282">
        <f>(I282*21)/100</f>
      </c>
      <c t="s">
        <v>22</v>
      </c>
    </row>
    <row r="283" spans="1:5" ht="51">
      <c r="A283" s="34" t="s">
        <v>49</v>
      </c>
      <c r="E283" s="35" t="s">
        <v>777</v>
      </c>
    </row>
    <row r="284" spans="1:5" ht="25.5">
      <c r="A284" s="36" t="s">
        <v>51</v>
      </c>
      <c r="E284" s="37" t="s">
        <v>778</v>
      </c>
    </row>
    <row r="285" spans="1:5" ht="140.25">
      <c r="A285" t="s">
        <v>53</v>
      </c>
      <c r="E285" s="35" t="s">
        <v>463</v>
      </c>
    </row>
    <row r="286" spans="1:16" ht="12.75">
      <c r="A286" s="25" t="s">
        <v>44</v>
      </c>
      <c s="29" t="s">
        <v>779</v>
      </c>
      <c s="29" t="s">
        <v>780</v>
      </c>
      <c s="25" t="s">
        <v>46</v>
      </c>
      <c s="30" t="s">
        <v>781</v>
      </c>
      <c s="31" t="s">
        <v>173</v>
      </c>
      <c s="32">
        <v>34046.25</v>
      </c>
      <c s="33">
        <v>0</v>
      </c>
      <c s="33">
        <f>ROUND(ROUND(H286,2)*ROUND(G286,3),2)</f>
      </c>
      <c r="O286">
        <f>(I286*21)/100</f>
      </c>
      <c t="s">
        <v>22</v>
      </c>
    </row>
    <row r="287" spans="1:5" ht="51">
      <c r="A287" s="34" t="s">
        <v>49</v>
      </c>
      <c r="E287" s="35" t="s">
        <v>782</v>
      </c>
    </row>
    <row r="288" spans="1:5" ht="25.5">
      <c r="A288" s="36" t="s">
        <v>51</v>
      </c>
      <c r="E288" s="37" t="s">
        <v>783</v>
      </c>
    </row>
    <row r="289" spans="1:5" ht="140.25">
      <c r="A289" t="s">
        <v>53</v>
      </c>
      <c r="E289" s="35" t="s">
        <v>463</v>
      </c>
    </row>
    <row r="290" spans="1:16" ht="12.75">
      <c r="A290" s="25" t="s">
        <v>44</v>
      </c>
      <c s="29" t="s">
        <v>784</v>
      </c>
      <c s="29" t="s">
        <v>468</v>
      </c>
      <c s="25" t="s">
        <v>46</v>
      </c>
      <c s="30" t="s">
        <v>469</v>
      </c>
      <c s="31" t="s">
        <v>173</v>
      </c>
      <c s="32">
        <v>37158.23</v>
      </c>
      <c s="33">
        <v>0</v>
      </c>
      <c s="33">
        <f>ROUND(ROUND(H290,2)*ROUND(G290,3),2)</f>
      </c>
      <c r="O290">
        <f>(I290*21)/100</f>
      </c>
      <c t="s">
        <v>22</v>
      </c>
    </row>
    <row r="291" spans="1:5" ht="12.75">
      <c r="A291" s="34" t="s">
        <v>49</v>
      </c>
      <c r="E291" s="35" t="s">
        <v>785</v>
      </c>
    </row>
    <row r="292" spans="1:5" ht="51">
      <c r="A292" s="36" t="s">
        <v>51</v>
      </c>
      <c r="E292" s="37" t="s">
        <v>752</v>
      </c>
    </row>
    <row r="293" spans="1:5" ht="25.5">
      <c r="A293" t="s">
        <v>53</v>
      </c>
      <c r="E293" s="35" t="s">
        <v>471</v>
      </c>
    </row>
    <row r="294" spans="1:16" ht="12.75">
      <c r="A294" s="25" t="s">
        <v>44</v>
      </c>
      <c s="29" t="s">
        <v>786</v>
      </c>
      <c s="29" t="s">
        <v>787</v>
      </c>
      <c s="25" t="s">
        <v>46</v>
      </c>
      <c s="30" t="s">
        <v>788</v>
      </c>
      <c s="31" t="s">
        <v>173</v>
      </c>
      <c s="32">
        <v>28</v>
      </c>
      <c s="33">
        <v>0</v>
      </c>
      <c s="33">
        <f>ROUND(ROUND(H294,2)*ROUND(G294,3),2)</f>
      </c>
      <c r="O294">
        <f>(I294*21)/100</f>
      </c>
      <c t="s">
        <v>22</v>
      </c>
    </row>
    <row r="295" spans="1:5" ht="38.25">
      <c r="A295" s="34" t="s">
        <v>49</v>
      </c>
      <c r="E295" s="35" t="s">
        <v>789</v>
      </c>
    </row>
    <row r="296" spans="1:5" ht="12.75">
      <c r="A296" s="36" t="s">
        <v>51</v>
      </c>
      <c r="E296" s="37" t="s">
        <v>790</v>
      </c>
    </row>
    <row r="297" spans="1:5" ht="153">
      <c r="A297" t="s">
        <v>53</v>
      </c>
      <c r="E297" s="35" t="s">
        <v>791</v>
      </c>
    </row>
    <row r="298" spans="1:18" ht="12.75" customHeight="1">
      <c r="A298" s="6" t="s">
        <v>42</v>
      </c>
      <c s="6"/>
      <c s="40" t="s">
        <v>73</v>
      </c>
      <c s="6"/>
      <c s="27" t="s">
        <v>792</v>
      </c>
      <c s="6"/>
      <c s="6"/>
      <c s="6"/>
      <c s="41">
        <f>0+Q298</f>
      </c>
      <c r="O298">
        <f>0+R298</f>
      </c>
      <c r="Q298">
        <f>0+I299+I303</f>
      </c>
      <c>
        <f>0+O299+O303</f>
      </c>
    </row>
    <row r="299" spans="1:16" ht="12.75">
      <c r="A299" s="25" t="s">
        <v>44</v>
      </c>
      <c s="29" t="s">
        <v>793</v>
      </c>
      <c s="29" t="s">
        <v>794</v>
      </c>
      <c s="25" t="s">
        <v>46</v>
      </c>
      <c s="30" t="s">
        <v>795</v>
      </c>
      <c s="31" t="s">
        <v>173</v>
      </c>
      <c s="32">
        <v>249</v>
      </c>
      <c s="33">
        <v>0</v>
      </c>
      <c s="33">
        <f>ROUND(ROUND(H299,2)*ROUND(G299,3),2)</f>
      </c>
      <c r="O299">
        <f>(I299*21)/100</f>
      </c>
      <c t="s">
        <v>22</v>
      </c>
    </row>
    <row r="300" spans="1:5" ht="12.75">
      <c r="A300" s="34" t="s">
        <v>49</v>
      </c>
      <c r="E300" s="35" t="s">
        <v>46</v>
      </c>
    </row>
    <row r="301" spans="1:5" ht="12.75">
      <c r="A301" s="36" t="s">
        <v>51</v>
      </c>
      <c r="E301" s="37" t="s">
        <v>796</v>
      </c>
    </row>
    <row r="302" spans="1:5" ht="89.25">
      <c r="A302" t="s">
        <v>53</v>
      </c>
      <c r="E302" s="35" t="s">
        <v>797</v>
      </c>
    </row>
    <row r="303" spans="1:16" ht="12.75">
      <c r="A303" s="25" t="s">
        <v>44</v>
      </c>
      <c s="29" t="s">
        <v>798</v>
      </c>
      <c s="29" t="s">
        <v>799</v>
      </c>
      <c s="25" t="s">
        <v>46</v>
      </c>
      <c s="30" t="s">
        <v>800</v>
      </c>
      <c s="31" t="s">
        <v>173</v>
      </c>
      <c s="32">
        <v>6.97</v>
      </c>
      <c s="33">
        <v>0</v>
      </c>
      <c s="33">
        <f>ROUND(ROUND(H303,2)*ROUND(G303,3),2)</f>
      </c>
      <c r="O303">
        <f>(I303*21)/100</f>
      </c>
      <c t="s">
        <v>22</v>
      </c>
    </row>
    <row r="304" spans="1:5" ht="25.5">
      <c r="A304" s="34" t="s">
        <v>49</v>
      </c>
      <c r="E304" s="35" t="s">
        <v>801</v>
      </c>
    </row>
    <row r="305" spans="1:5" ht="12.75">
      <c r="A305" s="36" t="s">
        <v>51</v>
      </c>
      <c r="E305" s="37" t="s">
        <v>802</v>
      </c>
    </row>
    <row r="306" spans="1:5" ht="89.25">
      <c r="A306" t="s">
        <v>53</v>
      </c>
      <c r="E306" s="35" t="s">
        <v>803</v>
      </c>
    </row>
    <row r="307" spans="1:18" ht="12.75" customHeight="1">
      <c r="A307" s="6" t="s">
        <v>42</v>
      </c>
      <c s="6"/>
      <c s="40" t="s">
        <v>77</v>
      </c>
      <c s="6"/>
      <c s="27" t="s">
        <v>804</v>
      </c>
      <c s="6"/>
      <c s="6"/>
      <c s="6"/>
      <c s="41">
        <f>0+Q307</f>
      </c>
      <c r="O307">
        <f>0+R307</f>
      </c>
      <c r="Q307">
        <f>0+I308+I312+I316+I320+I324+I328+I332+I336+I340</f>
      </c>
      <c>
        <f>0+O308+O312+O316+O320+O324+O328+O332+O336+O340</f>
      </c>
    </row>
    <row r="308" spans="1:16" ht="12.75">
      <c r="A308" s="25" t="s">
        <v>44</v>
      </c>
      <c s="29" t="s">
        <v>805</v>
      </c>
      <c s="29" t="s">
        <v>806</v>
      </c>
      <c s="25" t="s">
        <v>46</v>
      </c>
      <c s="30" t="s">
        <v>807</v>
      </c>
      <c s="31" t="s">
        <v>415</v>
      </c>
      <c s="32">
        <v>150</v>
      </c>
      <c s="33">
        <v>0</v>
      </c>
      <c s="33">
        <f>ROUND(ROUND(H308,2)*ROUND(G308,3),2)</f>
      </c>
      <c r="O308">
        <f>(I308*21)/100</f>
      </c>
      <c t="s">
        <v>22</v>
      </c>
    </row>
    <row r="309" spans="1:5" ht="25.5">
      <c r="A309" s="34" t="s">
        <v>49</v>
      </c>
      <c r="E309" s="35" t="s">
        <v>808</v>
      </c>
    </row>
    <row r="310" spans="1:5" ht="12.75">
      <c r="A310" s="36" t="s">
        <v>51</v>
      </c>
      <c r="E310" s="37" t="s">
        <v>809</v>
      </c>
    </row>
    <row r="311" spans="1:5" ht="255">
      <c r="A311" t="s">
        <v>53</v>
      </c>
      <c r="E311" s="35" t="s">
        <v>810</v>
      </c>
    </row>
    <row r="312" spans="1:16" ht="12.75">
      <c r="A312" s="25" t="s">
        <v>44</v>
      </c>
      <c s="29" t="s">
        <v>811</v>
      </c>
      <c s="29" t="s">
        <v>812</v>
      </c>
      <c s="25" t="s">
        <v>46</v>
      </c>
      <c s="30" t="s">
        <v>813</v>
      </c>
      <c s="31" t="s">
        <v>415</v>
      </c>
      <c s="32">
        <v>54</v>
      </c>
      <c s="33">
        <v>0</v>
      </c>
      <c s="33">
        <f>ROUND(ROUND(H312,2)*ROUND(G312,3),2)</f>
      </c>
      <c r="O312">
        <f>(I312*21)/100</f>
      </c>
      <c t="s">
        <v>22</v>
      </c>
    </row>
    <row r="313" spans="1:5" ht="38.25">
      <c r="A313" s="34" t="s">
        <v>49</v>
      </c>
      <c r="E313" s="35" t="s">
        <v>814</v>
      </c>
    </row>
    <row r="314" spans="1:5" ht="12.75">
      <c r="A314" s="36" t="s">
        <v>51</v>
      </c>
      <c r="E314" s="37" t="s">
        <v>815</v>
      </c>
    </row>
    <row r="315" spans="1:5" ht="255">
      <c r="A315" t="s">
        <v>53</v>
      </c>
      <c r="E315" s="35" t="s">
        <v>816</v>
      </c>
    </row>
    <row r="316" spans="1:16" ht="12.75">
      <c r="A316" s="25" t="s">
        <v>44</v>
      </c>
      <c s="29" t="s">
        <v>817</v>
      </c>
      <c s="29" t="s">
        <v>818</v>
      </c>
      <c s="25" t="s">
        <v>46</v>
      </c>
      <c s="30" t="s">
        <v>819</v>
      </c>
      <c s="31" t="s">
        <v>415</v>
      </c>
      <c s="32">
        <v>110</v>
      </c>
      <c s="33">
        <v>0</v>
      </c>
      <c s="33">
        <f>ROUND(ROUND(H316,2)*ROUND(G316,3),2)</f>
      </c>
      <c r="O316">
        <f>(I316*21)/100</f>
      </c>
      <c t="s">
        <v>22</v>
      </c>
    </row>
    <row r="317" spans="1:5" ht="25.5">
      <c r="A317" s="34" t="s">
        <v>49</v>
      </c>
      <c r="E317" s="35" t="s">
        <v>820</v>
      </c>
    </row>
    <row r="318" spans="1:5" ht="12.75">
      <c r="A318" s="36" t="s">
        <v>51</v>
      </c>
      <c r="E318" s="37" t="s">
        <v>821</v>
      </c>
    </row>
    <row r="319" spans="1:5" ht="242.25">
      <c r="A319" t="s">
        <v>53</v>
      </c>
      <c r="E319" s="35" t="s">
        <v>822</v>
      </c>
    </row>
    <row r="320" spans="1:16" ht="12.75">
      <c r="A320" s="25" t="s">
        <v>44</v>
      </c>
      <c s="29" t="s">
        <v>823</v>
      </c>
      <c s="29" t="s">
        <v>824</v>
      </c>
      <c s="25" t="s">
        <v>46</v>
      </c>
      <c s="30" t="s">
        <v>825</v>
      </c>
      <c s="31" t="s">
        <v>221</v>
      </c>
      <c s="32">
        <v>9</v>
      </c>
      <c s="33">
        <v>0</v>
      </c>
      <c s="33">
        <f>ROUND(ROUND(H320,2)*ROUND(G320,3),2)</f>
      </c>
      <c r="O320">
        <f>(I320*21)/100</f>
      </c>
      <c t="s">
        <v>22</v>
      </c>
    </row>
    <row r="321" spans="1:5" ht="12.75">
      <c r="A321" s="34" t="s">
        <v>49</v>
      </c>
      <c r="E321" s="35" t="s">
        <v>826</v>
      </c>
    </row>
    <row r="322" spans="1:5" ht="12.75">
      <c r="A322" s="36" t="s">
        <v>51</v>
      </c>
      <c r="E322" s="37" t="s">
        <v>827</v>
      </c>
    </row>
    <row r="323" spans="1:5" ht="63.75">
      <c r="A323" t="s">
        <v>53</v>
      </c>
      <c r="E323" s="35" t="s">
        <v>828</v>
      </c>
    </row>
    <row r="324" spans="1:16" ht="12.75">
      <c r="A324" s="25" t="s">
        <v>44</v>
      </c>
      <c s="29" t="s">
        <v>829</v>
      </c>
      <c s="29" t="s">
        <v>830</v>
      </c>
      <c s="25" t="s">
        <v>46</v>
      </c>
      <c s="30" t="s">
        <v>831</v>
      </c>
      <c s="31" t="s">
        <v>221</v>
      </c>
      <c s="32">
        <v>8</v>
      </c>
      <c s="33">
        <v>0</v>
      </c>
      <c s="33">
        <f>ROUND(ROUND(H324,2)*ROUND(G324,3),2)</f>
      </c>
      <c r="O324">
        <f>(I324*21)/100</f>
      </c>
      <c t="s">
        <v>22</v>
      </c>
    </row>
    <row r="325" spans="1:5" ht="38.25">
      <c r="A325" s="34" t="s">
        <v>49</v>
      </c>
      <c r="E325" s="35" t="s">
        <v>832</v>
      </c>
    </row>
    <row r="326" spans="1:5" ht="12.75">
      <c r="A326" s="36" t="s">
        <v>51</v>
      </c>
      <c r="E326" s="37" t="s">
        <v>833</v>
      </c>
    </row>
    <row r="327" spans="1:5" ht="76.5">
      <c r="A327" t="s">
        <v>53</v>
      </c>
      <c r="E327" s="35" t="s">
        <v>834</v>
      </c>
    </row>
    <row r="328" spans="1:16" ht="12.75">
      <c r="A328" s="25" t="s">
        <v>44</v>
      </c>
      <c s="29" t="s">
        <v>835</v>
      </c>
      <c s="29" t="s">
        <v>836</v>
      </c>
      <c s="25" t="s">
        <v>46</v>
      </c>
      <c s="30" t="s">
        <v>837</v>
      </c>
      <c s="31" t="s">
        <v>221</v>
      </c>
      <c s="32">
        <v>1</v>
      </c>
      <c s="33">
        <v>0</v>
      </c>
      <c s="33">
        <f>ROUND(ROUND(H328,2)*ROUND(G328,3),2)</f>
      </c>
      <c r="O328">
        <f>(I328*21)/100</f>
      </c>
      <c t="s">
        <v>22</v>
      </c>
    </row>
    <row r="329" spans="1:5" ht="38.25">
      <c r="A329" s="34" t="s">
        <v>49</v>
      </c>
      <c r="E329" s="35" t="s">
        <v>838</v>
      </c>
    </row>
    <row r="330" spans="1:5" ht="12.75">
      <c r="A330" s="36" t="s">
        <v>51</v>
      </c>
      <c r="E330" s="37" t="s">
        <v>62</v>
      </c>
    </row>
    <row r="331" spans="1:5" ht="25.5">
      <c r="A331" t="s">
        <v>53</v>
      </c>
      <c r="E331" s="35" t="s">
        <v>839</v>
      </c>
    </row>
    <row r="332" spans="1:16" ht="12.75">
      <c r="A332" s="25" t="s">
        <v>44</v>
      </c>
      <c s="29" t="s">
        <v>840</v>
      </c>
      <c s="29" t="s">
        <v>841</v>
      </c>
      <c s="25" t="s">
        <v>46</v>
      </c>
      <c s="30" t="s">
        <v>842</v>
      </c>
      <c s="31" t="s">
        <v>221</v>
      </c>
      <c s="32">
        <v>2</v>
      </c>
      <c s="33">
        <v>0</v>
      </c>
      <c s="33">
        <f>ROUND(ROUND(H332,2)*ROUND(G332,3),2)</f>
      </c>
      <c r="O332">
        <f>(I332*21)/100</f>
      </c>
      <c t="s">
        <v>22</v>
      </c>
    </row>
    <row r="333" spans="1:5" ht="25.5">
      <c r="A333" s="34" t="s">
        <v>49</v>
      </c>
      <c r="E333" s="35" t="s">
        <v>843</v>
      </c>
    </row>
    <row r="334" spans="1:5" ht="12.75">
      <c r="A334" s="36" t="s">
        <v>51</v>
      </c>
      <c r="E334" s="37" t="s">
        <v>184</v>
      </c>
    </row>
    <row r="335" spans="1:5" ht="25.5">
      <c r="A335" t="s">
        <v>53</v>
      </c>
      <c r="E335" s="35" t="s">
        <v>844</v>
      </c>
    </row>
    <row r="336" spans="1:16" ht="12.75">
      <c r="A336" s="25" t="s">
        <v>44</v>
      </c>
      <c s="29" t="s">
        <v>845</v>
      </c>
      <c s="29" t="s">
        <v>846</v>
      </c>
      <c s="25" t="s">
        <v>46</v>
      </c>
      <c s="30" t="s">
        <v>847</v>
      </c>
      <c s="31" t="s">
        <v>221</v>
      </c>
      <c s="32">
        <v>1</v>
      </c>
      <c s="33">
        <v>0</v>
      </c>
      <c s="33">
        <f>ROUND(ROUND(H336,2)*ROUND(G336,3),2)</f>
      </c>
      <c r="O336">
        <f>(I336*21)/100</f>
      </c>
      <c t="s">
        <v>22</v>
      </c>
    </row>
    <row r="337" spans="1:5" ht="25.5">
      <c r="A337" s="34" t="s">
        <v>49</v>
      </c>
      <c r="E337" s="35" t="s">
        <v>848</v>
      </c>
    </row>
    <row r="338" spans="1:5" ht="12.75">
      <c r="A338" s="36" t="s">
        <v>51</v>
      </c>
      <c r="E338" s="37" t="s">
        <v>62</v>
      </c>
    </row>
    <row r="339" spans="1:5" ht="12.75">
      <c r="A339" t="s">
        <v>53</v>
      </c>
      <c r="E339" s="35" t="s">
        <v>849</v>
      </c>
    </row>
    <row r="340" spans="1:16" ht="12.75">
      <c r="A340" s="25" t="s">
        <v>44</v>
      </c>
      <c s="29" t="s">
        <v>850</v>
      </c>
      <c s="29" t="s">
        <v>851</v>
      </c>
      <c s="25" t="s">
        <v>46</v>
      </c>
      <c s="30" t="s">
        <v>852</v>
      </c>
      <c s="31" t="s">
        <v>221</v>
      </c>
      <c s="32">
        <v>7</v>
      </c>
      <c s="33">
        <v>0</v>
      </c>
      <c s="33">
        <f>ROUND(ROUND(H340,2)*ROUND(G340,3),2)</f>
      </c>
      <c r="O340">
        <f>(I340*21)/100</f>
      </c>
      <c t="s">
        <v>22</v>
      </c>
    </row>
    <row r="341" spans="1:5" ht="25.5">
      <c r="A341" s="34" t="s">
        <v>49</v>
      </c>
      <c r="E341" s="35" t="s">
        <v>853</v>
      </c>
    </row>
    <row r="342" spans="1:5" ht="12.75">
      <c r="A342" s="36" t="s">
        <v>51</v>
      </c>
      <c r="E342" s="37" t="s">
        <v>854</v>
      </c>
    </row>
    <row r="343" spans="1:5" ht="38.25">
      <c r="A343" t="s">
        <v>53</v>
      </c>
      <c r="E343" s="35" t="s">
        <v>855</v>
      </c>
    </row>
    <row r="344" spans="1:18" ht="12.75" customHeight="1">
      <c r="A344" s="6" t="s">
        <v>42</v>
      </c>
      <c s="6"/>
      <c s="40" t="s">
        <v>39</v>
      </c>
      <c s="6"/>
      <c s="27" t="s">
        <v>488</v>
      </c>
      <c s="6"/>
      <c s="6"/>
      <c s="6"/>
      <c s="41">
        <f>0+Q344</f>
      </c>
      <c r="O344">
        <f>0+R344</f>
      </c>
      <c r="Q344">
        <f>0+I345+I349+I353+I357+I361+I365+I369+I373+I377+I381+I385+I389+I393+I397+I401+I405+I409+I413+I417+I421+I425+I429+I433+I437+I441</f>
      </c>
      <c>
        <f>0+O345+O349+O353+O357+O361+O365+O369+O373+O377+O381+O385+O389+O393+O397+O401+O405+O409+O413+O417+O421+O425+O429+O433+O437+O441</f>
      </c>
    </row>
    <row r="345" spans="1:16" ht="12.75">
      <c r="A345" s="25" t="s">
        <v>44</v>
      </c>
      <c s="29" t="s">
        <v>856</v>
      </c>
      <c s="29" t="s">
        <v>857</v>
      </c>
      <c s="25" t="s">
        <v>46</v>
      </c>
      <c s="30" t="s">
        <v>858</v>
      </c>
      <c s="31" t="s">
        <v>415</v>
      </c>
      <c s="32">
        <v>16</v>
      </c>
      <c s="33">
        <v>0</v>
      </c>
      <c s="33">
        <f>ROUND(ROUND(H345,2)*ROUND(G345,3),2)</f>
      </c>
      <c r="O345">
        <f>(I345*21)/100</f>
      </c>
      <c t="s">
        <v>22</v>
      </c>
    </row>
    <row r="346" spans="1:5" ht="38.25">
      <c r="A346" s="34" t="s">
        <v>49</v>
      </c>
      <c r="E346" s="35" t="s">
        <v>859</v>
      </c>
    </row>
    <row r="347" spans="1:5" ht="12.75">
      <c r="A347" s="36" t="s">
        <v>51</v>
      </c>
      <c r="E347" s="37" t="s">
        <v>860</v>
      </c>
    </row>
    <row r="348" spans="1:5" ht="38.25">
      <c r="A348" t="s">
        <v>53</v>
      </c>
      <c r="E348" s="35" t="s">
        <v>861</v>
      </c>
    </row>
    <row r="349" spans="1:16" ht="25.5">
      <c r="A349" s="25" t="s">
        <v>44</v>
      </c>
      <c s="29" t="s">
        <v>862</v>
      </c>
      <c s="29" t="s">
        <v>863</v>
      </c>
      <c s="25" t="s">
        <v>46</v>
      </c>
      <c s="30" t="s">
        <v>864</v>
      </c>
      <c s="31" t="s">
        <v>415</v>
      </c>
      <c s="32">
        <v>2396</v>
      </c>
      <c s="33">
        <v>0</v>
      </c>
      <c s="33">
        <f>ROUND(ROUND(H349,2)*ROUND(G349,3),2)</f>
      </c>
      <c r="O349">
        <f>(I349*21)/100</f>
      </c>
      <c t="s">
        <v>22</v>
      </c>
    </row>
    <row r="350" spans="1:5" ht="38.25">
      <c r="A350" s="34" t="s">
        <v>49</v>
      </c>
      <c r="E350" s="35" t="s">
        <v>865</v>
      </c>
    </row>
    <row r="351" spans="1:5" ht="25.5">
      <c r="A351" s="36" t="s">
        <v>51</v>
      </c>
      <c r="E351" s="37" t="s">
        <v>866</v>
      </c>
    </row>
    <row r="352" spans="1:5" ht="127.5">
      <c r="A352" t="s">
        <v>53</v>
      </c>
      <c r="E352" s="35" t="s">
        <v>867</v>
      </c>
    </row>
    <row r="353" spans="1:16" ht="25.5">
      <c r="A353" s="25" t="s">
        <v>44</v>
      </c>
      <c s="29" t="s">
        <v>868</v>
      </c>
      <c s="29" t="s">
        <v>869</v>
      </c>
      <c s="25" t="s">
        <v>46</v>
      </c>
      <c s="30" t="s">
        <v>870</v>
      </c>
      <c s="31" t="s">
        <v>415</v>
      </c>
      <c s="32">
        <v>12</v>
      </c>
      <c s="33">
        <v>0</v>
      </c>
      <c s="33">
        <f>ROUND(ROUND(H353,2)*ROUND(G353,3),2)</f>
      </c>
      <c r="O353">
        <f>(I353*21)/100</f>
      </c>
      <c t="s">
        <v>22</v>
      </c>
    </row>
    <row r="354" spans="1:5" ht="25.5">
      <c r="A354" s="34" t="s">
        <v>49</v>
      </c>
      <c r="E354" s="35" t="s">
        <v>871</v>
      </c>
    </row>
    <row r="355" spans="1:5" ht="25.5">
      <c r="A355" s="36" t="s">
        <v>51</v>
      </c>
      <c r="E355" s="37" t="s">
        <v>872</v>
      </c>
    </row>
    <row r="356" spans="1:5" ht="38.25">
      <c r="A356" t="s">
        <v>53</v>
      </c>
      <c r="E356" s="35" t="s">
        <v>861</v>
      </c>
    </row>
    <row r="357" spans="1:16" ht="25.5">
      <c r="A357" s="25" t="s">
        <v>44</v>
      </c>
      <c s="29" t="s">
        <v>873</v>
      </c>
      <c s="29" t="s">
        <v>874</v>
      </c>
      <c s="25" t="s">
        <v>46</v>
      </c>
      <c s="30" t="s">
        <v>875</v>
      </c>
      <c s="31" t="s">
        <v>415</v>
      </c>
      <c s="32">
        <v>84</v>
      </c>
      <c s="33">
        <v>0</v>
      </c>
      <c s="33">
        <f>ROUND(ROUND(H357,2)*ROUND(G357,3),2)</f>
      </c>
      <c r="O357">
        <f>(I357*21)/100</f>
      </c>
      <c t="s">
        <v>22</v>
      </c>
    </row>
    <row r="358" spans="1:5" ht="51">
      <c r="A358" s="34" t="s">
        <v>49</v>
      </c>
      <c r="E358" s="35" t="s">
        <v>876</v>
      </c>
    </row>
    <row r="359" spans="1:5" ht="25.5">
      <c r="A359" s="36" t="s">
        <v>51</v>
      </c>
      <c r="E359" s="37" t="s">
        <v>877</v>
      </c>
    </row>
    <row r="360" spans="1:5" ht="127.5">
      <c r="A360" t="s">
        <v>53</v>
      </c>
      <c r="E360" s="35" t="s">
        <v>867</v>
      </c>
    </row>
    <row r="361" spans="1:16" ht="12.75">
      <c r="A361" s="25" t="s">
        <v>44</v>
      </c>
      <c s="29" t="s">
        <v>878</v>
      </c>
      <c s="29" t="s">
        <v>879</v>
      </c>
      <c s="25" t="s">
        <v>46</v>
      </c>
      <c s="30" t="s">
        <v>880</v>
      </c>
      <c s="31" t="s">
        <v>221</v>
      </c>
      <c s="32">
        <v>130</v>
      </c>
      <c s="33">
        <v>0</v>
      </c>
      <c s="33">
        <f>ROUND(ROUND(H361,2)*ROUND(G361,3),2)</f>
      </c>
      <c r="O361">
        <f>(I361*21)/100</f>
      </c>
      <c t="s">
        <v>22</v>
      </c>
    </row>
    <row r="362" spans="1:5" ht="12.75">
      <c r="A362" s="34" t="s">
        <v>49</v>
      </c>
      <c r="E362" s="35" t="s">
        <v>46</v>
      </c>
    </row>
    <row r="363" spans="1:5" ht="51">
      <c r="A363" s="36" t="s">
        <v>51</v>
      </c>
      <c r="E363" s="37" t="s">
        <v>881</v>
      </c>
    </row>
    <row r="364" spans="1:5" ht="51">
      <c r="A364" t="s">
        <v>53</v>
      </c>
      <c r="E364" s="35" t="s">
        <v>882</v>
      </c>
    </row>
    <row r="365" spans="1:16" ht="12.75">
      <c r="A365" s="25" t="s">
        <v>44</v>
      </c>
      <c s="29" t="s">
        <v>883</v>
      </c>
      <c s="29" t="s">
        <v>884</v>
      </c>
      <c s="25" t="s">
        <v>46</v>
      </c>
      <c s="30" t="s">
        <v>885</v>
      </c>
      <c s="31" t="s">
        <v>221</v>
      </c>
      <c s="32">
        <v>24</v>
      </c>
      <c s="33">
        <v>0</v>
      </c>
      <c s="33">
        <f>ROUND(ROUND(H365,2)*ROUND(G365,3),2)</f>
      </c>
      <c r="O365">
        <f>(I365*21)/100</f>
      </c>
      <c t="s">
        <v>22</v>
      </c>
    </row>
    <row r="366" spans="1:5" ht="25.5">
      <c r="A366" s="34" t="s">
        <v>49</v>
      </c>
      <c r="E366" s="35" t="s">
        <v>886</v>
      </c>
    </row>
    <row r="367" spans="1:5" ht="25.5">
      <c r="A367" s="36" t="s">
        <v>51</v>
      </c>
      <c r="E367" s="37" t="s">
        <v>887</v>
      </c>
    </row>
    <row r="368" spans="1:5" ht="25.5">
      <c r="A368" t="s">
        <v>53</v>
      </c>
      <c r="E368" s="35" t="s">
        <v>888</v>
      </c>
    </row>
    <row r="369" spans="1:16" ht="12.75">
      <c r="A369" s="25" t="s">
        <v>44</v>
      </c>
      <c s="29" t="s">
        <v>889</v>
      </c>
      <c s="29" t="s">
        <v>890</v>
      </c>
      <c s="25" t="s">
        <v>46</v>
      </c>
      <c s="30" t="s">
        <v>891</v>
      </c>
      <c s="31" t="s">
        <v>221</v>
      </c>
      <c s="32">
        <v>126</v>
      </c>
      <c s="33">
        <v>0</v>
      </c>
      <c s="33">
        <f>ROUND(ROUND(H369,2)*ROUND(G369,3),2)</f>
      </c>
      <c r="O369">
        <f>(I369*21)/100</f>
      </c>
      <c t="s">
        <v>22</v>
      </c>
    </row>
    <row r="370" spans="1:5" ht="25.5">
      <c r="A370" s="34" t="s">
        <v>49</v>
      </c>
      <c r="E370" s="35" t="s">
        <v>892</v>
      </c>
    </row>
    <row r="371" spans="1:5" ht="25.5">
      <c r="A371" s="36" t="s">
        <v>51</v>
      </c>
      <c r="E371" s="37" t="s">
        <v>893</v>
      </c>
    </row>
    <row r="372" spans="1:5" ht="12.75">
      <c r="A372" t="s">
        <v>53</v>
      </c>
      <c r="E372" s="35" t="s">
        <v>894</v>
      </c>
    </row>
    <row r="373" spans="1:16" ht="25.5">
      <c r="A373" s="25" t="s">
        <v>44</v>
      </c>
      <c s="29" t="s">
        <v>895</v>
      </c>
      <c s="29" t="s">
        <v>896</v>
      </c>
      <c s="25" t="s">
        <v>46</v>
      </c>
      <c s="30" t="s">
        <v>897</v>
      </c>
      <c s="31" t="s">
        <v>221</v>
      </c>
      <c s="32">
        <v>1</v>
      </c>
      <c s="33">
        <v>0</v>
      </c>
      <c s="33">
        <f>ROUND(ROUND(H373,2)*ROUND(G373,3),2)</f>
      </c>
      <c r="O373">
        <f>(I373*21)/100</f>
      </c>
      <c t="s">
        <v>22</v>
      </c>
    </row>
    <row r="374" spans="1:5" ht="38.25">
      <c r="A374" s="34" t="s">
        <v>49</v>
      </c>
      <c r="E374" s="35" t="s">
        <v>898</v>
      </c>
    </row>
    <row r="375" spans="1:5" ht="12.75">
      <c r="A375" s="36" t="s">
        <v>51</v>
      </c>
      <c r="E375" s="37" t="s">
        <v>62</v>
      </c>
    </row>
    <row r="376" spans="1:5" ht="409.5">
      <c r="A376" t="s">
        <v>53</v>
      </c>
      <c r="E376" s="35" t="s">
        <v>899</v>
      </c>
    </row>
    <row r="377" spans="1:16" ht="12.75">
      <c r="A377" s="25" t="s">
        <v>44</v>
      </c>
      <c s="29" t="s">
        <v>900</v>
      </c>
      <c s="29" t="s">
        <v>901</v>
      </c>
      <c s="25" t="s">
        <v>46</v>
      </c>
      <c s="30" t="s">
        <v>902</v>
      </c>
      <c s="31" t="s">
        <v>415</v>
      </c>
      <c s="32">
        <v>60</v>
      </c>
      <c s="33">
        <v>0</v>
      </c>
      <c s="33">
        <f>ROUND(ROUND(H377,2)*ROUND(G377,3),2)</f>
      </c>
      <c r="O377">
        <f>(I377*21)/100</f>
      </c>
      <c t="s">
        <v>22</v>
      </c>
    </row>
    <row r="378" spans="1:5" ht="25.5">
      <c r="A378" s="34" t="s">
        <v>49</v>
      </c>
      <c r="E378" s="35" t="s">
        <v>903</v>
      </c>
    </row>
    <row r="379" spans="1:5" ht="25.5">
      <c r="A379" s="36" t="s">
        <v>51</v>
      </c>
      <c r="E379" s="37" t="s">
        <v>904</v>
      </c>
    </row>
    <row r="380" spans="1:5" ht="63.75">
      <c r="A380" t="s">
        <v>53</v>
      </c>
      <c r="E380" s="35" t="s">
        <v>905</v>
      </c>
    </row>
    <row r="381" spans="1:16" ht="12.75">
      <c r="A381" s="25" t="s">
        <v>44</v>
      </c>
      <c s="29" t="s">
        <v>906</v>
      </c>
      <c s="29" t="s">
        <v>907</v>
      </c>
      <c s="25" t="s">
        <v>46</v>
      </c>
      <c s="30" t="s">
        <v>908</v>
      </c>
      <c s="31" t="s">
        <v>415</v>
      </c>
      <c s="32">
        <v>20</v>
      </c>
      <c s="33">
        <v>0</v>
      </c>
      <c s="33">
        <f>ROUND(ROUND(H381,2)*ROUND(G381,3),2)</f>
      </c>
      <c r="O381">
        <f>(I381*21)/100</f>
      </c>
      <c t="s">
        <v>22</v>
      </c>
    </row>
    <row r="382" spans="1:5" ht="25.5">
      <c r="A382" s="34" t="s">
        <v>49</v>
      </c>
      <c r="E382" s="35" t="s">
        <v>909</v>
      </c>
    </row>
    <row r="383" spans="1:5" ht="12.75">
      <c r="A383" s="36" t="s">
        <v>51</v>
      </c>
      <c r="E383" s="37" t="s">
        <v>910</v>
      </c>
    </row>
    <row r="384" spans="1:5" ht="63.75">
      <c r="A384" t="s">
        <v>53</v>
      </c>
      <c r="E384" s="35" t="s">
        <v>905</v>
      </c>
    </row>
    <row r="385" spans="1:16" ht="12.75">
      <c r="A385" s="25" t="s">
        <v>44</v>
      </c>
      <c s="29" t="s">
        <v>911</v>
      </c>
      <c s="29" t="s">
        <v>912</v>
      </c>
      <c s="25" t="s">
        <v>46</v>
      </c>
      <c s="30" t="s">
        <v>913</v>
      </c>
      <c s="31" t="s">
        <v>415</v>
      </c>
      <c s="32">
        <v>26</v>
      </c>
      <c s="33">
        <v>0</v>
      </c>
      <c s="33">
        <f>ROUND(ROUND(H385,2)*ROUND(G385,3),2)</f>
      </c>
      <c r="O385">
        <f>(I385*21)/100</f>
      </c>
      <c t="s">
        <v>22</v>
      </c>
    </row>
    <row r="386" spans="1:5" ht="25.5">
      <c r="A386" s="34" t="s">
        <v>49</v>
      </c>
      <c r="E386" s="35" t="s">
        <v>914</v>
      </c>
    </row>
    <row r="387" spans="1:5" ht="12.75">
      <c r="A387" s="36" t="s">
        <v>51</v>
      </c>
      <c r="E387" s="37" t="s">
        <v>915</v>
      </c>
    </row>
    <row r="388" spans="1:5" ht="63.75">
      <c r="A388" t="s">
        <v>53</v>
      </c>
      <c r="E388" s="35" t="s">
        <v>905</v>
      </c>
    </row>
    <row r="389" spans="1:16" ht="12.75">
      <c r="A389" s="25" t="s">
        <v>44</v>
      </c>
      <c s="29" t="s">
        <v>916</v>
      </c>
      <c s="29" t="s">
        <v>917</v>
      </c>
      <c s="25" t="s">
        <v>46</v>
      </c>
      <c s="30" t="s">
        <v>918</v>
      </c>
      <c s="31" t="s">
        <v>415</v>
      </c>
      <c s="32">
        <v>64</v>
      </c>
      <c s="33">
        <v>0</v>
      </c>
      <c s="33">
        <f>ROUND(ROUND(H389,2)*ROUND(G389,3),2)</f>
      </c>
      <c r="O389">
        <f>(I389*21)/100</f>
      </c>
      <c t="s">
        <v>22</v>
      </c>
    </row>
    <row r="390" spans="1:5" ht="25.5">
      <c r="A390" s="34" t="s">
        <v>49</v>
      </c>
      <c r="E390" s="35" t="s">
        <v>919</v>
      </c>
    </row>
    <row r="391" spans="1:5" ht="51">
      <c r="A391" s="36" t="s">
        <v>51</v>
      </c>
      <c r="E391" s="37" t="s">
        <v>920</v>
      </c>
    </row>
    <row r="392" spans="1:5" ht="63.75">
      <c r="A392" t="s">
        <v>53</v>
      </c>
      <c r="E392" s="35" t="s">
        <v>905</v>
      </c>
    </row>
    <row r="393" spans="1:16" ht="12.75">
      <c r="A393" s="25" t="s">
        <v>44</v>
      </c>
      <c s="29" t="s">
        <v>921</v>
      </c>
      <c s="29" t="s">
        <v>922</v>
      </c>
      <c s="25" t="s">
        <v>46</v>
      </c>
      <c s="30" t="s">
        <v>923</v>
      </c>
      <c s="31" t="s">
        <v>415</v>
      </c>
      <c s="32">
        <v>165</v>
      </c>
      <c s="33">
        <v>0</v>
      </c>
      <c s="33">
        <f>ROUND(ROUND(H393,2)*ROUND(G393,3),2)</f>
      </c>
      <c r="O393">
        <f>(I393*21)/100</f>
      </c>
      <c t="s">
        <v>22</v>
      </c>
    </row>
    <row r="394" spans="1:5" ht="25.5">
      <c r="A394" s="34" t="s">
        <v>49</v>
      </c>
      <c r="E394" s="35" t="s">
        <v>924</v>
      </c>
    </row>
    <row r="395" spans="1:5" ht="12.75">
      <c r="A395" s="36" t="s">
        <v>51</v>
      </c>
      <c r="E395" s="37" t="s">
        <v>925</v>
      </c>
    </row>
    <row r="396" spans="1:5" ht="25.5">
      <c r="A396" t="s">
        <v>53</v>
      </c>
      <c r="E396" s="35" t="s">
        <v>926</v>
      </c>
    </row>
    <row r="397" spans="1:16" ht="12.75">
      <c r="A397" s="25" t="s">
        <v>44</v>
      </c>
      <c s="29" t="s">
        <v>927</v>
      </c>
      <c s="29" t="s">
        <v>928</v>
      </c>
      <c s="25" t="s">
        <v>46</v>
      </c>
      <c s="30" t="s">
        <v>929</v>
      </c>
      <c s="31" t="s">
        <v>415</v>
      </c>
      <c s="32">
        <v>471</v>
      </c>
      <c s="33">
        <v>0</v>
      </c>
      <c s="33">
        <f>ROUND(ROUND(H397,2)*ROUND(G397,3),2)</f>
      </c>
      <c r="O397">
        <f>(I397*21)/100</f>
      </c>
      <c t="s">
        <v>22</v>
      </c>
    </row>
    <row r="398" spans="1:5" ht="25.5">
      <c r="A398" s="34" t="s">
        <v>49</v>
      </c>
      <c r="E398" s="35" t="s">
        <v>930</v>
      </c>
    </row>
    <row r="399" spans="1:5" ht="51">
      <c r="A399" s="36" t="s">
        <v>51</v>
      </c>
      <c r="E399" s="37" t="s">
        <v>546</v>
      </c>
    </row>
    <row r="400" spans="1:5" ht="38.25">
      <c r="A400" t="s">
        <v>53</v>
      </c>
      <c r="E400" s="35" t="s">
        <v>931</v>
      </c>
    </row>
    <row r="401" spans="1:16" ht="25.5">
      <c r="A401" s="25" t="s">
        <v>44</v>
      </c>
      <c s="29" t="s">
        <v>932</v>
      </c>
      <c s="29" t="s">
        <v>933</v>
      </c>
      <c s="25" t="s">
        <v>46</v>
      </c>
      <c s="30" t="s">
        <v>934</v>
      </c>
      <c s="31" t="s">
        <v>415</v>
      </c>
      <c s="32">
        <v>42</v>
      </c>
      <c s="33">
        <v>0</v>
      </c>
      <c s="33">
        <f>ROUND(ROUND(H401,2)*ROUND(G401,3),2)</f>
      </c>
      <c r="O401">
        <f>(I401*21)/100</f>
      </c>
      <c t="s">
        <v>22</v>
      </c>
    </row>
    <row r="402" spans="1:5" ht="51">
      <c r="A402" s="34" t="s">
        <v>49</v>
      </c>
      <c r="E402" s="35" t="s">
        <v>935</v>
      </c>
    </row>
    <row r="403" spans="1:5" ht="12.75">
      <c r="A403" s="36" t="s">
        <v>51</v>
      </c>
      <c r="E403" s="37" t="s">
        <v>936</v>
      </c>
    </row>
    <row r="404" spans="1:5" ht="76.5">
      <c r="A404" t="s">
        <v>53</v>
      </c>
      <c r="E404" s="35" t="s">
        <v>937</v>
      </c>
    </row>
    <row r="405" spans="1:16" ht="12.75">
      <c r="A405" s="25" t="s">
        <v>44</v>
      </c>
      <c s="29" t="s">
        <v>938</v>
      </c>
      <c s="29" t="s">
        <v>939</v>
      </c>
      <c s="25" t="s">
        <v>83</v>
      </c>
      <c s="30" t="s">
        <v>940</v>
      </c>
      <c s="31" t="s">
        <v>415</v>
      </c>
      <c s="32">
        <v>2937</v>
      </c>
      <c s="33">
        <v>0</v>
      </c>
      <c s="33">
        <f>ROUND(ROUND(H405,2)*ROUND(G405,3),2)</f>
      </c>
      <c r="O405">
        <f>(I405*21)/100</f>
      </c>
      <c t="s">
        <v>22</v>
      </c>
    </row>
    <row r="406" spans="1:5" ht="51">
      <c r="A406" s="34" t="s">
        <v>49</v>
      </c>
      <c r="E406" s="35" t="s">
        <v>941</v>
      </c>
    </row>
    <row r="407" spans="1:5" ht="38.25">
      <c r="A407" s="36" t="s">
        <v>51</v>
      </c>
      <c r="E407" s="37" t="s">
        <v>942</v>
      </c>
    </row>
    <row r="408" spans="1:5" ht="89.25">
      <c r="A408" t="s">
        <v>53</v>
      </c>
      <c r="E408" s="35" t="s">
        <v>943</v>
      </c>
    </row>
    <row r="409" spans="1:16" ht="12.75">
      <c r="A409" s="25" t="s">
        <v>44</v>
      </c>
      <c s="29" t="s">
        <v>944</v>
      </c>
      <c s="29" t="s">
        <v>939</v>
      </c>
      <c s="25" t="s">
        <v>86</v>
      </c>
      <c s="30" t="s">
        <v>940</v>
      </c>
      <c s="31" t="s">
        <v>415</v>
      </c>
      <c s="32">
        <v>267</v>
      </c>
      <c s="33">
        <v>0</v>
      </c>
      <c s="33">
        <f>ROUND(ROUND(H409,2)*ROUND(G409,3),2)</f>
      </c>
      <c r="O409">
        <f>(I409*21)/100</f>
      </c>
      <c t="s">
        <v>22</v>
      </c>
    </row>
    <row r="410" spans="1:5" ht="51">
      <c r="A410" s="34" t="s">
        <v>49</v>
      </c>
      <c r="E410" s="35" t="s">
        <v>945</v>
      </c>
    </row>
    <row r="411" spans="1:5" ht="12.75">
      <c r="A411" s="36" t="s">
        <v>51</v>
      </c>
      <c r="E411" s="37" t="s">
        <v>946</v>
      </c>
    </row>
    <row r="412" spans="1:5" ht="89.25">
      <c r="A412" t="s">
        <v>53</v>
      </c>
      <c r="E412" s="35" t="s">
        <v>943</v>
      </c>
    </row>
    <row r="413" spans="1:16" ht="12.75">
      <c r="A413" s="25" t="s">
        <v>44</v>
      </c>
      <c s="29" t="s">
        <v>947</v>
      </c>
      <c s="29" t="s">
        <v>948</v>
      </c>
      <c s="25" t="s">
        <v>46</v>
      </c>
      <c s="30" t="s">
        <v>949</v>
      </c>
      <c s="31" t="s">
        <v>256</v>
      </c>
      <c s="32">
        <v>41.4</v>
      </c>
      <c s="33">
        <v>0</v>
      </c>
      <c s="33">
        <f>ROUND(ROUND(H413,2)*ROUND(G413,3),2)</f>
      </c>
      <c r="O413">
        <f>(I413*21)/100</f>
      </c>
      <c t="s">
        <v>22</v>
      </c>
    </row>
    <row r="414" spans="1:5" ht="51">
      <c r="A414" s="34" t="s">
        <v>49</v>
      </c>
      <c r="E414" s="35" t="s">
        <v>950</v>
      </c>
    </row>
    <row r="415" spans="1:5" ht="12.75">
      <c r="A415" s="36" t="s">
        <v>51</v>
      </c>
      <c r="E415" s="37" t="s">
        <v>951</v>
      </c>
    </row>
    <row r="416" spans="1:5" ht="51">
      <c r="A416" t="s">
        <v>53</v>
      </c>
      <c r="E416" s="35" t="s">
        <v>952</v>
      </c>
    </row>
    <row r="417" spans="1:16" ht="12.75">
      <c r="A417" s="25" t="s">
        <v>44</v>
      </c>
      <c s="29" t="s">
        <v>953</v>
      </c>
      <c s="29" t="s">
        <v>954</v>
      </c>
      <c s="25" t="s">
        <v>70</v>
      </c>
      <c s="30" t="s">
        <v>955</v>
      </c>
      <c s="31" t="s">
        <v>48</v>
      </c>
      <c s="32">
        <v>1</v>
      </c>
      <c s="33">
        <v>0</v>
      </c>
      <c s="33">
        <f>ROUND(ROUND(H417,2)*ROUND(G417,3),2)</f>
      </c>
      <c r="O417">
        <f>(I417*21)/100</f>
      </c>
      <c t="s">
        <v>22</v>
      </c>
    </row>
    <row r="418" spans="1:5" ht="114.75">
      <c r="A418" s="34" t="s">
        <v>49</v>
      </c>
      <c r="E418" s="35" t="s">
        <v>956</v>
      </c>
    </row>
    <row r="419" spans="1:5" ht="12.75">
      <c r="A419" s="36" t="s">
        <v>51</v>
      </c>
      <c r="E419" s="37" t="s">
        <v>62</v>
      </c>
    </row>
    <row r="420" spans="1:5" ht="12.75">
      <c r="A420" t="s">
        <v>53</v>
      </c>
      <c r="E420" s="35" t="s">
        <v>46</v>
      </c>
    </row>
    <row r="421" spans="1:16" ht="12.75">
      <c r="A421" s="25" t="s">
        <v>44</v>
      </c>
      <c s="29" t="s">
        <v>957</v>
      </c>
      <c s="29" t="s">
        <v>494</v>
      </c>
      <c s="25" t="s">
        <v>46</v>
      </c>
      <c s="30" t="s">
        <v>495</v>
      </c>
      <c s="31" t="s">
        <v>256</v>
      </c>
      <c s="32">
        <v>18.9</v>
      </c>
      <c s="33">
        <v>0</v>
      </c>
      <c s="33">
        <f>ROUND(ROUND(H421,2)*ROUND(G421,3),2)</f>
      </c>
      <c r="O421">
        <f>(I421*21)/100</f>
      </c>
      <c t="s">
        <v>22</v>
      </c>
    </row>
    <row r="422" spans="1:5" ht="51">
      <c r="A422" s="34" t="s">
        <v>49</v>
      </c>
      <c r="E422" s="35" t="s">
        <v>958</v>
      </c>
    </row>
    <row r="423" spans="1:5" ht="12.75">
      <c r="A423" s="36" t="s">
        <v>51</v>
      </c>
      <c r="E423" s="37" t="s">
        <v>959</v>
      </c>
    </row>
    <row r="424" spans="1:5" ht="102">
      <c r="A424" t="s">
        <v>53</v>
      </c>
      <c r="E424" s="35" t="s">
        <v>493</v>
      </c>
    </row>
    <row r="425" spans="1:16" ht="12.75">
      <c r="A425" s="25" t="s">
        <v>44</v>
      </c>
      <c s="29" t="s">
        <v>960</v>
      </c>
      <c s="29" t="s">
        <v>961</v>
      </c>
      <c s="25" t="s">
        <v>46</v>
      </c>
      <c s="30" t="s">
        <v>962</v>
      </c>
      <c s="31" t="s">
        <v>256</v>
      </c>
      <c s="32">
        <v>12.51</v>
      </c>
      <c s="33">
        <v>0</v>
      </c>
      <c s="33">
        <f>ROUND(ROUND(H425,2)*ROUND(G425,3),2)</f>
      </c>
      <c r="O425">
        <f>(I425*21)/100</f>
      </c>
      <c t="s">
        <v>22</v>
      </c>
    </row>
    <row r="426" spans="1:5" ht="25.5">
      <c r="A426" s="34" t="s">
        <v>49</v>
      </c>
      <c r="E426" s="35" t="s">
        <v>963</v>
      </c>
    </row>
    <row r="427" spans="1:5" ht="12.75">
      <c r="A427" s="36" t="s">
        <v>51</v>
      </c>
      <c r="E427" s="37" t="s">
        <v>964</v>
      </c>
    </row>
    <row r="428" spans="1:5" ht="102">
      <c r="A428" t="s">
        <v>53</v>
      </c>
      <c r="E428" s="35" t="s">
        <v>493</v>
      </c>
    </row>
    <row r="429" spans="1:16" ht="12.75">
      <c r="A429" s="25" t="s">
        <v>44</v>
      </c>
      <c s="29" t="s">
        <v>965</v>
      </c>
      <c s="29" t="s">
        <v>966</v>
      </c>
      <c s="25" t="s">
        <v>46</v>
      </c>
      <c s="30" t="s">
        <v>967</v>
      </c>
      <c s="31" t="s">
        <v>415</v>
      </c>
      <c s="32">
        <v>45</v>
      </c>
      <c s="33">
        <v>0</v>
      </c>
      <c s="33">
        <f>ROUND(ROUND(H429,2)*ROUND(G429,3),2)</f>
      </c>
      <c r="O429">
        <f>(I429*21)/100</f>
      </c>
      <c t="s">
        <v>22</v>
      </c>
    </row>
    <row r="430" spans="1:5" ht="38.25">
      <c r="A430" s="34" t="s">
        <v>49</v>
      </c>
      <c r="E430" s="35" t="s">
        <v>968</v>
      </c>
    </row>
    <row r="431" spans="1:5" ht="12.75">
      <c r="A431" s="36" t="s">
        <v>51</v>
      </c>
      <c r="E431" s="37" t="s">
        <v>969</v>
      </c>
    </row>
    <row r="432" spans="1:5" ht="114.75">
      <c r="A432" t="s">
        <v>53</v>
      </c>
      <c r="E432" s="35" t="s">
        <v>970</v>
      </c>
    </row>
    <row r="433" spans="1:16" ht="12.75">
      <c r="A433" s="25" t="s">
        <v>44</v>
      </c>
      <c s="29" t="s">
        <v>971</v>
      </c>
      <c s="29" t="s">
        <v>972</v>
      </c>
      <c s="25" t="s">
        <v>46</v>
      </c>
      <c s="30" t="s">
        <v>973</v>
      </c>
      <c s="31" t="s">
        <v>415</v>
      </c>
      <c s="32">
        <v>174</v>
      </c>
      <c s="33">
        <v>0</v>
      </c>
      <c s="33">
        <f>ROUND(ROUND(H433,2)*ROUND(G433,3),2)</f>
      </c>
      <c r="O433">
        <f>(I433*21)/100</f>
      </c>
      <c t="s">
        <v>22</v>
      </c>
    </row>
    <row r="434" spans="1:5" ht="12.75">
      <c r="A434" s="34" t="s">
        <v>49</v>
      </c>
      <c r="E434" s="35" t="s">
        <v>974</v>
      </c>
    </row>
    <row r="435" spans="1:5" ht="12.75">
      <c r="A435" s="36" t="s">
        <v>51</v>
      </c>
      <c r="E435" s="37" t="s">
        <v>975</v>
      </c>
    </row>
    <row r="436" spans="1:5" ht="114.75">
      <c r="A436" t="s">
        <v>53</v>
      </c>
      <c r="E436" s="35" t="s">
        <v>976</v>
      </c>
    </row>
    <row r="437" spans="1:16" ht="12.75">
      <c r="A437" s="25" t="s">
        <v>44</v>
      </c>
      <c s="29" t="s">
        <v>977</v>
      </c>
      <c s="29" t="s">
        <v>978</v>
      </c>
      <c s="25" t="s">
        <v>46</v>
      </c>
      <c s="30" t="s">
        <v>979</v>
      </c>
      <c s="31" t="s">
        <v>221</v>
      </c>
      <c s="32">
        <v>5</v>
      </c>
      <c s="33">
        <v>0</v>
      </c>
      <c s="33">
        <f>ROUND(ROUND(H437,2)*ROUND(G437,3),2)</f>
      </c>
      <c r="O437">
        <f>(I437*21)/100</f>
      </c>
      <c t="s">
        <v>22</v>
      </c>
    </row>
    <row r="438" spans="1:5" ht="38.25">
      <c r="A438" s="34" t="s">
        <v>49</v>
      </c>
      <c r="E438" s="35" t="s">
        <v>980</v>
      </c>
    </row>
    <row r="439" spans="1:5" ht="12.75">
      <c r="A439" s="36" t="s">
        <v>51</v>
      </c>
      <c r="E439" s="37" t="s">
        <v>981</v>
      </c>
    </row>
    <row r="440" spans="1:5" ht="89.25">
      <c r="A440" t="s">
        <v>53</v>
      </c>
      <c r="E440" s="35" t="s">
        <v>982</v>
      </c>
    </row>
    <row r="441" spans="1:16" ht="12.75">
      <c r="A441" s="25" t="s">
        <v>44</v>
      </c>
      <c s="29" t="s">
        <v>983</v>
      </c>
      <c s="29" t="s">
        <v>984</v>
      </c>
      <c s="25" t="s">
        <v>46</v>
      </c>
      <c s="30" t="s">
        <v>985</v>
      </c>
      <c s="31" t="s">
        <v>415</v>
      </c>
      <c s="32">
        <v>182</v>
      </c>
      <c s="33">
        <v>0</v>
      </c>
      <c s="33">
        <f>ROUND(ROUND(H441,2)*ROUND(G441,3),2)</f>
      </c>
      <c r="O441">
        <f>(I441*21)/100</f>
      </c>
      <c t="s">
        <v>22</v>
      </c>
    </row>
    <row r="442" spans="1:5" ht="38.25">
      <c r="A442" s="34" t="s">
        <v>49</v>
      </c>
      <c r="E442" s="35" t="s">
        <v>986</v>
      </c>
    </row>
    <row r="443" spans="1:5" ht="12.75">
      <c r="A443" s="36" t="s">
        <v>51</v>
      </c>
      <c r="E443" s="37" t="s">
        <v>987</v>
      </c>
    </row>
    <row r="444" spans="1:5" ht="76.5">
      <c r="A444" t="s">
        <v>53</v>
      </c>
      <c r="E444" s="35" t="s">
        <v>988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0+O8+O21+O46+O59+O68+O73+O86</f>
      </c>
      <c t="s">
        <v>21</v>
      </c>
    </row>
    <row r="3" spans="1:16" ht="15" customHeight="1">
      <c r="A3" t="s">
        <v>11</v>
      </c>
      <c s="12" t="s">
        <v>13</v>
      </c>
      <c s="13" t="s">
        <v>14</v>
      </c>
      <c s="1"/>
      <c s="14" t="s">
        <v>15</v>
      </c>
      <c s="1"/>
      <c s="9"/>
      <c s="8" t="s">
        <v>989</v>
      </c>
      <c s="38">
        <f>0+I8+I21+I46+I59+I68+I73+I86</f>
      </c>
      <c r="O3" t="s">
        <v>18</v>
      </c>
      <c t="s">
        <v>22</v>
      </c>
    </row>
    <row r="4" spans="1:16" ht="15" customHeight="1">
      <c r="A4" t="s">
        <v>16</v>
      </c>
      <c s="16" t="s">
        <v>17</v>
      </c>
      <c s="17" t="s">
        <v>989</v>
      </c>
      <c s="6"/>
      <c s="18" t="s">
        <v>990</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0+I9+I13+I17</f>
      </c>
      <c>
        <f>0+O9+O13+O17</f>
      </c>
    </row>
    <row r="9" spans="1:16" ht="25.5">
      <c r="A9" s="25" t="s">
        <v>44</v>
      </c>
      <c s="29" t="s">
        <v>28</v>
      </c>
      <c s="29" t="s">
        <v>298</v>
      </c>
      <c s="25" t="s">
        <v>46</v>
      </c>
      <c s="30" t="s">
        <v>474</v>
      </c>
      <c s="31" t="s">
        <v>300</v>
      </c>
      <c s="32">
        <v>11.957</v>
      </c>
      <c s="33">
        <v>0</v>
      </c>
      <c s="33">
        <f>ROUND(ROUND(H9,2)*ROUND(G9,3),2)</f>
      </c>
      <c r="O9">
        <f>(I9*21)/100</f>
      </c>
      <c t="s">
        <v>22</v>
      </c>
    </row>
    <row r="10" spans="1:5" ht="12.75">
      <c r="A10" s="34" t="s">
        <v>49</v>
      </c>
      <c r="E10" s="35" t="s">
        <v>46</v>
      </c>
    </row>
    <row r="11" spans="1:5" ht="12.75">
      <c r="A11" s="36" t="s">
        <v>51</v>
      </c>
      <c r="E11" s="37" t="s">
        <v>991</v>
      </c>
    </row>
    <row r="12" spans="1:5" ht="140.25">
      <c r="A12" t="s">
        <v>53</v>
      </c>
      <c r="E12" s="35" t="s">
        <v>302</v>
      </c>
    </row>
    <row r="13" spans="1:16" ht="25.5">
      <c r="A13" s="25" t="s">
        <v>44</v>
      </c>
      <c s="29" t="s">
        <v>22</v>
      </c>
      <c s="29" t="s">
        <v>476</v>
      </c>
      <c s="25" t="s">
        <v>46</v>
      </c>
      <c s="30" t="s">
        <v>477</v>
      </c>
      <c s="31" t="s">
        <v>300</v>
      </c>
      <c s="32">
        <v>3.501</v>
      </c>
      <c s="33">
        <v>0</v>
      </c>
      <c s="33">
        <f>ROUND(ROUND(H13,2)*ROUND(G13,3),2)</f>
      </c>
      <c r="O13">
        <f>(I13*21)/100</f>
      </c>
      <c t="s">
        <v>22</v>
      </c>
    </row>
    <row r="14" spans="1:5" ht="25.5">
      <c r="A14" s="34" t="s">
        <v>49</v>
      </c>
      <c r="E14" s="35" t="s">
        <v>478</v>
      </c>
    </row>
    <row r="15" spans="1:5" ht="12.75">
      <c r="A15" s="36" t="s">
        <v>51</v>
      </c>
      <c r="E15" s="37" t="s">
        <v>992</v>
      </c>
    </row>
    <row r="16" spans="1:5" ht="140.25">
      <c r="A16" t="s">
        <v>53</v>
      </c>
      <c r="E16" s="35" t="s">
        <v>302</v>
      </c>
    </row>
    <row r="17" spans="1:16" ht="12.75">
      <c r="A17" s="25" t="s">
        <v>44</v>
      </c>
      <c s="29" t="s">
        <v>21</v>
      </c>
      <c s="29" t="s">
        <v>130</v>
      </c>
      <c s="25" t="s">
        <v>46</v>
      </c>
      <c s="30" t="s">
        <v>131</v>
      </c>
      <c s="31" t="s">
        <v>48</v>
      </c>
      <c s="32">
        <v>1</v>
      </c>
      <c s="33">
        <v>0</v>
      </c>
      <c s="33">
        <f>ROUND(ROUND(H17,2)*ROUND(G17,3),2)</f>
      </c>
      <c r="O17">
        <f>(I17*21)/100</f>
      </c>
      <c t="s">
        <v>22</v>
      </c>
    </row>
    <row r="18" spans="1:5" ht="12.75">
      <c r="A18" s="34" t="s">
        <v>49</v>
      </c>
      <c r="E18" s="35" t="s">
        <v>993</v>
      </c>
    </row>
    <row r="19" spans="1:5" ht="12.75">
      <c r="A19" s="36" t="s">
        <v>51</v>
      </c>
      <c r="E19" s="37" t="s">
        <v>62</v>
      </c>
    </row>
    <row r="20" spans="1:5" ht="12.75">
      <c r="A20" t="s">
        <v>53</v>
      </c>
      <c r="E20" s="35" t="s">
        <v>58</v>
      </c>
    </row>
    <row r="21" spans="1:18" ht="12.75" customHeight="1">
      <c r="A21" s="6" t="s">
        <v>42</v>
      </c>
      <c s="6"/>
      <c s="40" t="s">
        <v>28</v>
      </c>
      <c s="6"/>
      <c s="27" t="s">
        <v>198</v>
      </c>
      <c s="6"/>
      <c s="6"/>
      <c s="6"/>
      <c s="41">
        <f>0+Q21</f>
      </c>
      <c r="O21">
        <f>0+R21</f>
      </c>
      <c r="Q21">
        <f>0+I22+I26+I30+I34+I38+I42</f>
      </c>
      <c>
        <f>0+O22+O26+O30+O34+O38+O42</f>
      </c>
    </row>
    <row r="22" spans="1:16" ht="12.75">
      <c r="A22" s="25" t="s">
        <v>44</v>
      </c>
      <c s="29" t="s">
        <v>32</v>
      </c>
      <c s="29" t="s">
        <v>264</v>
      </c>
      <c s="25" t="s">
        <v>46</v>
      </c>
      <c s="30" t="s">
        <v>265</v>
      </c>
      <c s="31" t="s">
        <v>256</v>
      </c>
      <c s="32">
        <v>5.465</v>
      </c>
      <c s="33">
        <v>0</v>
      </c>
      <c s="33">
        <f>ROUND(ROUND(H22,2)*ROUND(G22,3),2)</f>
      </c>
      <c r="O22">
        <f>(I22*21)/100</f>
      </c>
      <c t="s">
        <v>22</v>
      </c>
    </row>
    <row r="23" spans="1:5" ht="12.75">
      <c r="A23" s="34" t="s">
        <v>49</v>
      </c>
      <c r="E23" s="35" t="s">
        <v>421</v>
      </c>
    </row>
    <row r="24" spans="1:5" ht="12.75">
      <c r="A24" s="36" t="s">
        <v>51</v>
      </c>
      <c r="E24" s="37" t="s">
        <v>994</v>
      </c>
    </row>
    <row r="25" spans="1:5" ht="306">
      <c r="A25" t="s">
        <v>53</v>
      </c>
      <c r="E25" s="35" t="s">
        <v>268</v>
      </c>
    </row>
    <row r="26" spans="1:16" ht="12.75">
      <c r="A26" s="25" t="s">
        <v>44</v>
      </c>
      <c s="29" t="s">
        <v>34</v>
      </c>
      <c s="29" t="s">
        <v>995</v>
      </c>
      <c s="25" t="s">
        <v>46</v>
      </c>
      <c s="30" t="s">
        <v>996</v>
      </c>
      <c s="31" t="s">
        <v>256</v>
      </c>
      <c s="32">
        <v>11.758</v>
      </c>
      <c s="33">
        <v>0</v>
      </c>
      <c s="33">
        <f>ROUND(ROUND(H26,2)*ROUND(G26,3),2)</f>
      </c>
      <c r="O26">
        <f>(I26*21)/100</f>
      </c>
      <c t="s">
        <v>22</v>
      </c>
    </row>
    <row r="27" spans="1:5" ht="12.75">
      <c r="A27" s="34" t="s">
        <v>49</v>
      </c>
      <c r="E27" s="35" t="s">
        <v>997</v>
      </c>
    </row>
    <row r="28" spans="1:5" ht="12.75">
      <c r="A28" s="36" t="s">
        <v>51</v>
      </c>
      <c r="E28" s="37" t="s">
        <v>998</v>
      </c>
    </row>
    <row r="29" spans="1:5" ht="318.75">
      <c r="A29" t="s">
        <v>53</v>
      </c>
      <c r="E29" s="35" t="s">
        <v>999</v>
      </c>
    </row>
    <row r="30" spans="1:16" ht="12.75">
      <c r="A30" s="25" t="s">
        <v>44</v>
      </c>
      <c s="29" t="s">
        <v>36</v>
      </c>
      <c s="29" t="s">
        <v>358</v>
      </c>
      <c s="25" t="s">
        <v>46</v>
      </c>
      <c s="30" t="s">
        <v>359</v>
      </c>
      <c s="31" t="s">
        <v>256</v>
      </c>
      <c s="32">
        <v>5.465</v>
      </c>
      <c s="33">
        <v>0</v>
      </c>
      <c s="33">
        <f>ROUND(ROUND(H30,2)*ROUND(G30,3),2)</f>
      </c>
      <c r="O30">
        <f>(I30*21)/100</f>
      </c>
      <c t="s">
        <v>22</v>
      </c>
    </row>
    <row r="31" spans="1:5" ht="12.75">
      <c r="A31" s="34" t="s">
        <v>49</v>
      </c>
      <c r="E31" s="35" t="s">
        <v>1000</v>
      </c>
    </row>
    <row r="32" spans="1:5" ht="12.75">
      <c r="A32" s="36" t="s">
        <v>51</v>
      </c>
      <c r="E32" s="37" t="s">
        <v>1001</v>
      </c>
    </row>
    <row r="33" spans="1:5" ht="229.5">
      <c r="A33" t="s">
        <v>53</v>
      </c>
      <c r="E33" s="35" t="s">
        <v>362</v>
      </c>
    </row>
    <row r="34" spans="1:16" ht="12.75">
      <c r="A34" s="25" t="s">
        <v>44</v>
      </c>
      <c s="29" t="s">
        <v>73</v>
      </c>
      <c s="29" t="s">
        <v>595</v>
      </c>
      <c s="25" t="s">
        <v>83</v>
      </c>
      <c s="30" t="s">
        <v>596</v>
      </c>
      <c s="31" t="s">
        <v>256</v>
      </c>
      <c s="32">
        <v>0.134</v>
      </c>
      <c s="33">
        <v>0</v>
      </c>
      <c s="33">
        <f>ROUND(ROUND(H34,2)*ROUND(G34,3),2)</f>
      </c>
      <c r="O34">
        <f>(I34*21)/100</f>
      </c>
      <c t="s">
        <v>22</v>
      </c>
    </row>
    <row r="35" spans="1:5" ht="12.75">
      <c r="A35" s="34" t="s">
        <v>49</v>
      </c>
      <c r="E35" s="35" t="s">
        <v>1002</v>
      </c>
    </row>
    <row r="36" spans="1:5" ht="12.75">
      <c r="A36" s="36" t="s">
        <v>51</v>
      </c>
      <c r="E36" s="37" t="s">
        <v>1003</v>
      </c>
    </row>
    <row r="37" spans="1:5" ht="293.25">
      <c r="A37" t="s">
        <v>53</v>
      </c>
      <c r="E37" s="35" t="s">
        <v>599</v>
      </c>
    </row>
    <row r="38" spans="1:16" ht="12.75">
      <c r="A38" s="25" t="s">
        <v>44</v>
      </c>
      <c s="29" t="s">
        <v>77</v>
      </c>
      <c s="29" t="s">
        <v>595</v>
      </c>
      <c s="25" t="s">
        <v>86</v>
      </c>
      <c s="30" t="s">
        <v>596</v>
      </c>
      <c s="31" t="s">
        <v>256</v>
      </c>
      <c s="32">
        <v>0.1</v>
      </c>
      <c s="33">
        <v>0</v>
      </c>
      <c s="33">
        <f>ROUND(ROUND(H38,2)*ROUND(G38,3),2)</f>
      </c>
      <c r="O38">
        <f>(I38*21)/100</f>
      </c>
      <c t="s">
        <v>22</v>
      </c>
    </row>
    <row r="39" spans="1:5" ht="12.75">
      <c r="A39" s="34" t="s">
        <v>49</v>
      </c>
      <c r="E39" s="35" t="s">
        <v>1004</v>
      </c>
    </row>
    <row r="40" spans="1:5" ht="12.75">
      <c r="A40" s="36" t="s">
        <v>51</v>
      </c>
      <c r="E40" s="37" t="s">
        <v>1005</v>
      </c>
    </row>
    <row r="41" spans="1:5" ht="293.25">
      <c r="A41" t="s">
        <v>53</v>
      </c>
      <c r="E41" s="35" t="s">
        <v>599</v>
      </c>
    </row>
    <row r="42" spans="1:16" ht="12.75">
      <c r="A42" s="25" t="s">
        <v>44</v>
      </c>
      <c s="29" t="s">
        <v>39</v>
      </c>
      <c s="29" t="s">
        <v>1006</v>
      </c>
      <c s="25" t="s">
        <v>46</v>
      </c>
      <c s="30" t="s">
        <v>1007</v>
      </c>
      <c s="31" t="s">
        <v>173</v>
      </c>
      <c s="32">
        <v>4</v>
      </c>
      <c s="33">
        <v>0</v>
      </c>
      <c s="33">
        <f>ROUND(ROUND(H42,2)*ROUND(G42,3),2)</f>
      </c>
      <c r="O42">
        <f>(I42*21)/100</f>
      </c>
      <c t="s">
        <v>22</v>
      </c>
    </row>
    <row r="43" spans="1:5" ht="12.75">
      <c r="A43" s="34" t="s">
        <v>49</v>
      </c>
      <c r="E43" s="35" t="s">
        <v>1008</v>
      </c>
    </row>
    <row r="44" spans="1:5" ht="12.75">
      <c r="A44" s="36" t="s">
        <v>51</v>
      </c>
      <c r="E44" s="37" t="s">
        <v>1009</v>
      </c>
    </row>
    <row r="45" spans="1:5" ht="38.25">
      <c r="A45" t="s">
        <v>53</v>
      </c>
      <c r="E45" s="35" t="s">
        <v>289</v>
      </c>
    </row>
    <row r="46" spans="1:18" ht="12.75" customHeight="1">
      <c r="A46" s="6" t="s">
        <v>42</v>
      </c>
      <c s="6"/>
      <c s="40" t="s">
        <v>22</v>
      </c>
      <c s="6"/>
      <c s="27" t="s">
        <v>372</v>
      </c>
      <c s="6"/>
      <c s="6"/>
      <c s="6"/>
      <c s="41">
        <f>0+Q46</f>
      </c>
      <c r="O46">
        <f>0+R46</f>
      </c>
      <c r="Q46">
        <f>0+I47+I51+I55</f>
      </c>
      <c>
        <f>0+O47+O51+O55</f>
      </c>
    </row>
    <row r="47" spans="1:16" ht="12.75">
      <c r="A47" s="25" t="s">
        <v>44</v>
      </c>
      <c s="29" t="s">
        <v>41</v>
      </c>
      <c s="29" t="s">
        <v>1010</v>
      </c>
      <c s="25" t="s">
        <v>70</v>
      </c>
      <c s="30" t="s">
        <v>1011</v>
      </c>
      <c s="31" t="s">
        <v>689</v>
      </c>
      <c s="32">
        <v>1</v>
      </c>
      <c s="33">
        <v>0</v>
      </c>
      <c s="33">
        <f>ROUND(ROUND(H47,2)*ROUND(G47,3),2)</f>
      </c>
      <c r="O47">
        <f>(I47*21)/100</f>
      </c>
      <c t="s">
        <v>22</v>
      </c>
    </row>
    <row r="48" spans="1:5" ht="38.25">
      <c r="A48" s="34" t="s">
        <v>49</v>
      </c>
      <c r="E48" s="35" t="s">
        <v>1012</v>
      </c>
    </row>
    <row r="49" spans="1:5" ht="12.75">
      <c r="A49" s="36" t="s">
        <v>51</v>
      </c>
      <c r="E49" s="37" t="s">
        <v>62</v>
      </c>
    </row>
    <row r="50" spans="1:5" ht="229.5">
      <c r="A50" t="s">
        <v>53</v>
      </c>
      <c r="E50" s="35" t="s">
        <v>1013</v>
      </c>
    </row>
    <row r="51" spans="1:16" ht="12.75">
      <c r="A51" s="25" t="s">
        <v>44</v>
      </c>
      <c s="29" t="s">
        <v>88</v>
      </c>
      <c s="29" t="s">
        <v>1014</v>
      </c>
      <c s="25" t="s">
        <v>46</v>
      </c>
      <c s="30" t="s">
        <v>1015</v>
      </c>
      <c s="31" t="s">
        <v>256</v>
      </c>
      <c s="32">
        <v>6.308</v>
      </c>
      <c s="33">
        <v>0</v>
      </c>
      <c s="33">
        <f>ROUND(ROUND(H51,2)*ROUND(G51,3),2)</f>
      </c>
      <c r="O51">
        <f>(I51*21)/100</f>
      </c>
      <c t="s">
        <v>22</v>
      </c>
    </row>
    <row r="52" spans="1:5" ht="12.75">
      <c r="A52" s="34" t="s">
        <v>49</v>
      </c>
      <c r="E52" s="35" t="s">
        <v>46</v>
      </c>
    </row>
    <row r="53" spans="1:5" ht="76.5">
      <c r="A53" s="36" t="s">
        <v>51</v>
      </c>
      <c r="E53" s="37" t="s">
        <v>1016</v>
      </c>
    </row>
    <row r="54" spans="1:5" ht="38.25">
      <c r="A54" t="s">
        <v>53</v>
      </c>
      <c r="E54" s="35" t="s">
        <v>1017</v>
      </c>
    </row>
    <row r="55" spans="1:16" ht="25.5">
      <c r="A55" s="25" t="s">
        <v>44</v>
      </c>
      <c s="29" t="s">
        <v>92</v>
      </c>
      <c s="29" t="s">
        <v>1018</v>
      </c>
      <c s="25" t="s">
        <v>46</v>
      </c>
      <c s="30" t="s">
        <v>1019</v>
      </c>
      <c s="31" t="s">
        <v>415</v>
      </c>
      <c s="32">
        <v>15</v>
      </c>
      <c s="33">
        <v>0</v>
      </c>
      <c s="33">
        <f>ROUND(ROUND(H55,2)*ROUND(G55,3),2)</f>
      </c>
      <c r="O55">
        <f>(I55*21)/100</f>
      </c>
      <c t="s">
        <v>22</v>
      </c>
    </row>
    <row r="56" spans="1:5" ht="51">
      <c r="A56" s="34" t="s">
        <v>49</v>
      </c>
      <c r="E56" s="35" t="s">
        <v>1020</v>
      </c>
    </row>
    <row r="57" spans="1:5" ht="12.75">
      <c r="A57" s="36" t="s">
        <v>51</v>
      </c>
      <c r="E57" s="37" t="s">
        <v>1021</v>
      </c>
    </row>
    <row r="58" spans="1:5" ht="63.75">
      <c r="A58" t="s">
        <v>53</v>
      </c>
      <c r="E58" s="35" t="s">
        <v>1022</v>
      </c>
    </row>
    <row r="59" spans="1:18" ht="12.75" customHeight="1">
      <c r="A59" s="6" t="s">
        <v>42</v>
      </c>
      <c s="6"/>
      <c s="40" t="s">
        <v>32</v>
      </c>
      <c s="6"/>
      <c s="27" t="s">
        <v>698</v>
      </c>
      <c s="6"/>
      <c s="6"/>
      <c s="6"/>
      <c s="41">
        <f>0+Q59</f>
      </c>
      <c r="O59">
        <f>0+R59</f>
      </c>
      <c r="Q59">
        <f>0+I60+I64</f>
      </c>
      <c>
        <f>0+O60+O64</f>
      </c>
    </row>
    <row r="60" spans="1:16" ht="12.75">
      <c r="A60" s="25" t="s">
        <v>44</v>
      </c>
      <c s="29" t="s">
        <v>97</v>
      </c>
      <c s="29" t="s">
        <v>700</v>
      </c>
      <c s="25" t="s">
        <v>46</v>
      </c>
      <c s="30" t="s">
        <v>701</v>
      </c>
      <c s="31" t="s">
        <v>256</v>
      </c>
      <c s="32">
        <v>0.392</v>
      </c>
      <c s="33">
        <v>0</v>
      </c>
      <c s="33">
        <f>ROUND(ROUND(H60,2)*ROUND(G60,3),2)</f>
      </c>
      <c r="O60">
        <f>(I60*21)/100</f>
      </c>
      <c t="s">
        <v>22</v>
      </c>
    </row>
    <row r="61" spans="1:5" ht="12.75">
      <c r="A61" s="34" t="s">
        <v>49</v>
      </c>
      <c r="E61" s="35" t="s">
        <v>46</v>
      </c>
    </row>
    <row r="62" spans="1:5" ht="25.5">
      <c r="A62" s="36" t="s">
        <v>51</v>
      </c>
      <c r="E62" s="37" t="s">
        <v>1023</v>
      </c>
    </row>
    <row r="63" spans="1:5" ht="369.75">
      <c r="A63" t="s">
        <v>53</v>
      </c>
      <c r="E63" s="35" t="s">
        <v>704</v>
      </c>
    </row>
    <row r="64" spans="1:16" ht="12.75">
      <c r="A64" s="25" t="s">
        <v>44</v>
      </c>
      <c s="29" t="s">
        <v>102</v>
      </c>
      <c s="29" t="s">
        <v>1024</v>
      </c>
      <c s="25" t="s">
        <v>46</v>
      </c>
      <c s="30" t="s">
        <v>1025</v>
      </c>
      <c s="31" t="s">
        <v>173</v>
      </c>
      <c s="32">
        <v>4</v>
      </c>
      <c s="33">
        <v>0</v>
      </c>
      <c s="33">
        <f>ROUND(ROUND(H64,2)*ROUND(G64,3),2)</f>
      </c>
      <c r="O64">
        <f>(I64*21)/100</f>
      </c>
      <c t="s">
        <v>22</v>
      </c>
    </row>
    <row r="65" spans="1:5" ht="12.75">
      <c r="A65" s="34" t="s">
        <v>49</v>
      </c>
      <c r="E65" s="35" t="s">
        <v>1026</v>
      </c>
    </row>
    <row r="66" spans="1:5" ht="12.75">
      <c r="A66" s="36" t="s">
        <v>51</v>
      </c>
      <c r="E66" s="37" t="s">
        <v>1027</v>
      </c>
    </row>
    <row r="67" spans="1:5" ht="127.5">
      <c r="A67" t="s">
        <v>53</v>
      </c>
      <c r="E67" s="35" t="s">
        <v>1028</v>
      </c>
    </row>
    <row r="68" spans="1:18" ht="12.75" customHeight="1">
      <c r="A68" s="6" t="s">
        <v>42</v>
      </c>
      <c s="6"/>
      <c s="40" t="s">
        <v>73</v>
      </c>
      <c s="6"/>
      <c s="27" t="s">
        <v>792</v>
      </c>
      <c s="6"/>
      <c s="6"/>
      <c s="6"/>
      <c s="41">
        <f>0+Q68</f>
      </c>
      <c r="O68">
        <f>0+R68</f>
      </c>
      <c r="Q68">
        <f>0+I69</f>
      </c>
      <c>
        <f>0+O69</f>
      </c>
    </row>
    <row r="69" spans="1:16" ht="12.75">
      <c r="A69" s="25" t="s">
        <v>44</v>
      </c>
      <c s="29" t="s">
        <v>107</v>
      </c>
      <c s="29" t="s">
        <v>1029</v>
      </c>
      <c s="25" t="s">
        <v>70</v>
      </c>
      <c s="30" t="s">
        <v>1030</v>
      </c>
      <c s="31" t="s">
        <v>221</v>
      </c>
      <c s="32">
        <v>1</v>
      </c>
      <c s="33">
        <v>0</v>
      </c>
      <c s="33">
        <f>ROUND(ROUND(H69,2)*ROUND(G69,3),2)</f>
      </c>
      <c r="O69">
        <f>(I69*21)/100</f>
      </c>
      <c t="s">
        <v>22</v>
      </c>
    </row>
    <row r="70" spans="1:5" ht="12.75">
      <c r="A70" s="34" t="s">
        <v>49</v>
      </c>
      <c r="E70" s="35" t="s">
        <v>1031</v>
      </c>
    </row>
    <row r="71" spans="1:5" ht="12.75">
      <c r="A71" s="36" t="s">
        <v>51</v>
      </c>
      <c r="E71" s="37" t="s">
        <v>62</v>
      </c>
    </row>
    <row r="72" spans="1:5" ht="153">
      <c r="A72" t="s">
        <v>53</v>
      </c>
      <c r="E72" s="35" t="s">
        <v>1032</v>
      </c>
    </row>
    <row r="73" spans="1:18" ht="12.75" customHeight="1">
      <c r="A73" s="6" t="s">
        <v>42</v>
      </c>
      <c s="6"/>
      <c s="40" t="s">
        <v>77</v>
      </c>
      <c s="6"/>
      <c s="27" t="s">
        <v>804</v>
      </c>
      <c s="6"/>
      <c s="6"/>
      <c s="6"/>
      <c s="41">
        <f>0+Q73</f>
      </c>
      <c r="O73">
        <f>0+R73</f>
      </c>
      <c r="Q73">
        <f>0+I74+I78+I82</f>
      </c>
      <c>
        <f>0+O74+O78+O82</f>
      </c>
    </row>
    <row r="74" spans="1:16" ht="12.75">
      <c r="A74" s="25" t="s">
        <v>44</v>
      </c>
      <c s="29" t="s">
        <v>112</v>
      </c>
      <c s="29" t="s">
        <v>812</v>
      </c>
      <c s="25" t="s">
        <v>46</v>
      </c>
      <c s="30" t="s">
        <v>813</v>
      </c>
      <c s="31" t="s">
        <v>415</v>
      </c>
      <c s="32">
        <v>10</v>
      </c>
      <c s="33">
        <v>0</v>
      </c>
      <c s="33">
        <f>ROUND(ROUND(H74,2)*ROUND(G74,3),2)</f>
      </c>
      <c r="O74">
        <f>(I74*21)/100</f>
      </c>
      <c t="s">
        <v>22</v>
      </c>
    </row>
    <row r="75" spans="1:5" ht="12.75">
      <c r="A75" s="34" t="s">
        <v>49</v>
      </c>
      <c r="E75" s="35" t="s">
        <v>1033</v>
      </c>
    </row>
    <row r="76" spans="1:5" ht="12.75">
      <c r="A76" s="36" t="s">
        <v>51</v>
      </c>
      <c r="E76" s="37" t="s">
        <v>1034</v>
      </c>
    </row>
    <row r="77" spans="1:5" ht="255">
      <c r="A77" t="s">
        <v>53</v>
      </c>
      <c r="E77" s="35" t="s">
        <v>816</v>
      </c>
    </row>
    <row r="78" spans="1:16" ht="12.75">
      <c r="A78" s="25" t="s">
        <v>44</v>
      </c>
      <c s="29" t="s">
        <v>116</v>
      </c>
      <c s="29" t="s">
        <v>1035</v>
      </c>
      <c s="25" t="s">
        <v>46</v>
      </c>
      <c s="30" t="s">
        <v>1036</v>
      </c>
      <c s="31" t="s">
        <v>415</v>
      </c>
      <c s="32">
        <v>5</v>
      </c>
      <c s="33">
        <v>0</v>
      </c>
      <c s="33">
        <f>ROUND(ROUND(H78,2)*ROUND(G78,3),2)</f>
      </c>
      <c r="O78">
        <f>(I78*21)/100</f>
      </c>
      <c t="s">
        <v>22</v>
      </c>
    </row>
    <row r="79" spans="1:5" ht="12.75">
      <c r="A79" s="34" t="s">
        <v>49</v>
      </c>
      <c r="E79" s="35" t="s">
        <v>1037</v>
      </c>
    </row>
    <row r="80" spans="1:5" ht="12.75">
      <c r="A80" s="36" t="s">
        <v>51</v>
      </c>
      <c r="E80" s="37" t="s">
        <v>1038</v>
      </c>
    </row>
    <row r="81" spans="1:5" ht="242.25">
      <c r="A81" t="s">
        <v>53</v>
      </c>
      <c r="E81" s="35" t="s">
        <v>1039</v>
      </c>
    </row>
    <row r="82" spans="1:16" ht="12.75">
      <c r="A82" s="25" t="s">
        <v>44</v>
      </c>
      <c s="29" t="s">
        <v>121</v>
      </c>
      <c s="29" t="s">
        <v>1040</v>
      </c>
      <c s="25" t="s">
        <v>46</v>
      </c>
      <c s="30" t="s">
        <v>1041</v>
      </c>
      <c s="31" t="s">
        <v>221</v>
      </c>
      <c s="32">
        <v>11</v>
      </c>
      <c s="33">
        <v>0</v>
      </c>
      <c s="33">
        <f>ROUND(ROUND(H82,2)*ROUND(G82,3),2)</f>
      </c>
      <c r="O82">
        <f>(I82*21)/100</f>
      </c>
      <c t="s">
        <v>22</v>
      </c>
    </row>
    <row r="83" spans="1:5" ht="12.75">
      <c r="A83" s="34" t="s">
        <v>49</v>
      </c>
      <c r="E83" s="35" t="s">
        <v>1042</v>
      </c>
    </row>
    <row r="84" spans="1:5" ht="12.75">
      <c r="A84" s="36" t="s">
        <v>51</v>
      </c>
      <c r="E84" s="37" t="s">
        <v>1043</v>
      </c>
    </row>
    <row r="85" spans="1:5" ht="38.25">
      <c r="A85" t="s">
        <v>53</v>
      </c>
      <c r="E85" s="35" t="s">
        <v>855</v>
      </c>
    </row>
    <row r="86" spans="1:18" ht="12.75" customHeight="1">
      <c r="A86" s="6" t="s">
        <v>42</v>
      </c>
      <c s="6"/>
      <c s="40" t="s">
        <v>39</v>
      </c>
      <c s="6"/>
      <c s="27" t="s">
        <v>488</v>
      </c>
      <c s="6"/>
      <c s="6"/>
      <c s="6"/>
      <c s="41">
        <f>0+Q86</f>
      </c>
      <c r="O86">
        <f>0+R86</f>
      </c>
      <c r="Q86">
        <f>0+I87</f>
      </c>
      <c>
        <f>0+O87</f>
      </c>
    </row>
    <row r="87" spans="1:16" ht="12.75">
      <c r="A87" s="25" t="s">
        <v>44</v>
      </c>
      <c s="29" t="s">
        <v>123</v>
      </c>
      <c s="29" t="s">
        <v>1044</v>
      </c>
      <c s="25" t="s">
        <v>46</v>
      </c>
      <c s="30" t="s">
        <v>1045</v>
      </c>
      <c s="31" t="s">
        <v>256</v>
      </c>
      <c s="32">
        <v>1.522</v>
      </c>
      <c s="33">
        <v>0</v>
      </c>
      <c s="33">
        <f>ROUND(ROUND(H87,2)*ROUND(G87,3),2)</f>
      </c>
      <c r="O87">
        <f>(I87*21)/100</f>
      </c>
      <c t="s">
        <v>22</v>
      </c>
    </row>
    <row r="88" spans="1:5" ht="38.25">
      <c r="A88" s="34" t="s">
        <v>49</v>
      </c>
      <c r="E88" s="35" t="s">
        <v>1046</v>
      </c>
    </row>
    <row r="89" spans="1:5" ht="38.25">
      <c r="A89" s="36" t="s">
        <v>51</v>
      </c>
      <c r="E89" s="37" t="s">
        <v>1047</v>
      </c>
    </row>
    <row r="90" spans="1:5" ht="76.5">
      <c r="A90" t="s">
        <v>53</v>
      </c>
      <c r="E90" s="35" t="s">
        <v>1048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0+O8+O25+O106+O123+O140+O193+O202</f>
      </c>
      <c t="s">
        <v>21</v>
      </c>
    </row>
    <row r="3" spans="1:16" ht="15" customHeight="1">
      <c r="A3" t="s">
        <v>11</v>
      </c>
      <c s="12" t="s">
        <v>13</v>
      </c>
      <c s="13" t="s">
        <v>14</v>
      </c>
      <c s="1"/>
      <c s="14" t="s">
        <v>15</v>
      </c>
      <c s="1"/>
      <c s="9"/>
      <c s="8" t="s">
        <v>1049</v>
      </c>
      <c s="38">
        <f>0+I8+I25+I106+I123+I140+I193+I202</f>
      </c>
      <c r="O3" t="s">
        <v>18</v>
      </c>
      <c t="s">
        <v>22</v>
      </c>
    </row>
    <row r="4" spans="1:16" ht="15" customHeight="1">
      <c r="A4" t="s">
        <v>16</v>
      </c>
      <c s="16" t="s">
        <v>17</v>
      </c>
      <c s="17" t="s">
        <v>1049</v>
      </c>
      <c s="6"/>
      <c s="18" t="s">
        <v>1050</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0+I9+I13+I17+I21</f>
      </c>
      <c>
        <f>0+O9+O13+O17+O21</f>
      </c>
    </row>
    <row r="9" spans="1:16" ht="12.75">
      <c r="A9" s="25" t="s">
        <v>44</v>
      </c>
      <c s="29" t="s">
        <v>28</v>
      </c>
      <c s="29" t="s">
        <v>508</v>
      </c>
      <c s="25" t="s">
        <v>46</v>
      </c>
      <c s="30" t="s">
        <v>509</v>
      </c>
      <c s="31" t="s">
        <v>300</v>
      </c>
      <c s="32">
        <v>47.4</v>
      </c>
      <c s="33">
        <v>0</v>
      </c>
      <c s="33">
        <f>ROUND(ROUND(H9,2)*ROUND(G9,3),2)</f>
      </c>
      <c r="O9">
        <f>(I9*21)/100</f>
      </c>
      <c t="s">
        <v>22</v>
      </c>
    </row>
    <row r="10" spans="1:5" ht="38.25">
      <c r="A10" s="34" t="s">
        <v>49</v>
      </c>
      <c r="E10" s="35" t="s">
        <v>1051</v>
      </c>
    </row>
    <row r="11" spans="1:5" ht="25.5">
      <c r="A11" s="36" t="s">
        <v>51</v>
      </c>
      <c r="E11" s="37" t="s">
        <v>1052</v>
      </c>
    </row>
    <row r="12" spans="1:5" ht="25.5">
      <c r="A12" t="s">
        <v>53</v>
      </c>
      <c r="E12" s="35" t="s">
        <v>512</v>
      </c>
    </row>
    <row r="13" spans="1:16" ht="25.5">
      <c r="A13" s="25" t="s">
        <v>44</v>
      </c>
      <c s="29" t="s">
        <v>22</v>
      </c>
      <c s="29" t="s">
        <v>298</v>
      </c>
      <c s="25" t="s">
        <v>46</v>
      </c>
      <c s="30" t="s">
        <v>513</v>
      </c>
      <c s="31" t="s">
        <v>300</v>
      </c>
      <c s="32">
        <v>5513.557</v>
      </c>
      <c s="33">
        <v>0</v>
      </c>
      <c s="33">
        <f>ROUND(ROUND(H13,2)*ROUND(G13,3),2)</f>
      </c>
      <c r="O13">
        <f>(I13*21)/100</f>
      </c>
      <c t="s">
        <v>22</v>
      </c>
    </row>
    <row r="14" spans="1:5" ht="12.75">
      <c r="A14" s="34" t="s">
        <v>49</v>
      </c>
      <c r="E14" s="35" t="s">
        <v>46</v>
      </c>
    </row>
    <row r="15" spans="1:5" ht="63.75">
      <c r="A15" s="36" t="s">
        <v>51</v>
      </c>
      <c r="E15" s="37" t="s">
        <v>1053</v>
      </c>
    </row>
    <row r="16" spans="1:5" ht="140.25">
      <c r="A16" t="s">
        <v>53</v>
      </c>
      <c r="E16" s="35" t="s">
        <v>302</v>
      </c>
    </row>
    <row r="17" spans="1:16" ht="25.5">
      <c r="A17" s="25" t="s">
        <v>44</v>
      </c>
      <c s="29" t="s">
        <v>21</v>
      </c>
      <c s="29" t="s">
        <v>396</v>
      </c>
      <c s="25" t="s">
        <v>46</v>
      </c>
      <c s="30" t="s">
        <v>516</v>
      </c>
      <c s="31" t="s">
        <v>300</v>
      </c>
      <c s="32">
        <v>47.4</v>
      </c>
      <c s="33">
        <v>0</v>
      </c>
      <c s="33">
        <f>ROUND(ROUND(H17,2)*ROUND(G17,3),2)</f>
      </c>
      <c r="O17">
        <f>(I17*21)/100</f>
      </c>
      <c t="s">
        <v>22</v>
      </c>
    </row>
    <row r="18" spans="1:5" ht="25.5">
      <c r="A18" s="34" t="s">
        <v>49</v>
      </c>
      <c r="E18" s="35" t="s">
        <v>478</v>
      </c>
    </row>
    <row r="19" spans="1:5" ht="25.5">
      <c r="A19" s="36" t="s">
        <v>51</v>
      </c>
      <c r="E19" s="37" t="s">
        <v>1052</v>
      </c>
    </row>
    <row r="20" spans="1:5" ht="140.25">
      <c r="A20" t="s">
        <v>53</v>
      </c>
      <c r="E20" s="35" t="s">
        <v>302</v>
      </c>
    </row>
    <row r="21" spans="1:16" ht="25.5">
      <c r="A21" s="25" t="s">
        <v>44</v>
      </c>
      <c s="29" t="s">
        <v>32</v>
      </c>
      <c s="29" t="s">
        <v>476</v>
      </c>
      <c s="25" t="s">
        <v>46</v>
      </c>
      <c s="30" t="s">
        <v>518</v>
      </c>
      <c s="31" t="s">
        <v>300</v>
      </c>
      <c s="32">
        <v>5.52</v>
      </c>
      <c s="33">
        <v>0</v>
      </c>
      <c s="33">
        <f>ROUND(ROUND(H21,2)*ROUND(G21,3),2)</f>
      </c>
      <c r="O21">
        <f>(I21*21)/100</f>
      </c>
      <c t="s">
        <v>22</v>
      </c>
    </row>
    <row r="22" spans="1:5" ht="25.5">
      <c r="A22" s="34" t="s">
        <v>49</v>
      </c>
      <c r="E22" s="35" t="s">
        <v>478</v>
      </c>
    </row>
    <row r="23" spans="1:5" ht="12.75">
      <c r="A23" s="36" t="s">
        <v>51</v>
      </c>
      <c r="E23" s="37" t="s">
        <v>1054</v>
      </c>
    </row>
    <row r="24" spans="1:5" ht="140.25">
      <c r="A24" t="s">
        <v>53</v>
      </c>
      <c r="E24" s="35" t="s">
        <v>302</v>
      </c>
    </row>
    <row r="25" spans="1:18" ht="12.75" customHeight="1">
      <c r="A25" s="6" t="s">
        <v>42</v>
      </c>
      <c s="6"/>
      <c s="40" t="s">
        <v>28</v>
      </c>
      <c s="6"/>
      <c s="27" t="s">
        <v>198</v>
      </c>
      <c s="6"/>
      <c s="6"/>
      <c s="6"/>
      <c s="41">
        <f>0+Q25</f>
      </c>
      <c r="O25">
        <f>0+R25</f>
      </c>
      <c r="Q25">
        <f>0+I26+I30+I34+I38+I42+I46+I50+I54+I58+I62+I66+I70+I74+I78+I82+I86+I90+I94+I98+I102</f>
      </c>
      <c>
        <f>0+O26+O30+O34+O38+O42+O46+O50+O54+O58+O62+O66+O70+O74+O78+O82+O86+O90+O94+O98+O102</f>
      </c>
    </row>
    <row r="26" spans="1:16" ht="12.75">
      <c r="A26" s="25" t="s">
        <v>44</v>
      </c>
      <c s="29" t="s">
        <v>34</v>
      </c>
      <c s="29" t="s">
        <v>303</v>
      </c>
      <c s="25" t="s">
        <v>46</v>
      </c>
      <c s="30" t="s">
        <v>304</v>
      </c>
      <c s="31" t="s">
        <v>173</v>
      </c>
      <c s="32">
        <v>842.4</v>
      </c>
      <c s="33">
        <v>0</v>
      </c>
      <c s="33">
        <f>ROUND(ROUND(H26,2)*ROUND(G26,3),2)</f>
      </c>
      <c r="O26">
        <f>(I26*21)/100</f>
      </c>
      <c t="s">
        <v>22</v>
      </c>
    </row>
    <row r="27" spans="1:5" ht="51">
      <c r="A27" s="34" t="s">
        <v>49</v>
      </c>
      <c r="E27" s="35" t="s">
        <v>520</v>
      </c>
    </row>
    <row r="28" spans="1:5" ht="12.75">
      <c r="A28" s="36" t="s">
        <v>51</v>
      </c>
      <c r="E28" s="37" t="s">
        <v>1055</v>
      </c>
    </row>
    <row r="29" spans="1:5" ht="12.75">
      <c r="A29" t="s">
        <v>53</v>
      </c>
      <c r="E29" s="35" t="s">
        <v>307</v>
      </c>
    </row>
    <row r="30" spans="1:16" ht="12.75">
      <c r="A30" s="25" t="s">
        <v>44</v>
      </c>
      <c s="29" t="s">
        <v>36</v>
      </c>
      <c s="29" t="s">
        <v>402</v>
      </c>
      <c s="25" t="s">
        <v>46</v>
      </c>
      <c s="30" t="s">
        <v>403</v>
      </c>
      <c s="31" t="s">
        <v>256</v>
      </c>
      <c s="32">
        <v>39.5</v>
      </c>
      <c s="33">
        <v>0</v>
      </c>
      <c s="33">
        <f>ROUND(ROUND(H30,2)*ROUND(G30,3),2)</f>
      </c>
      <c r="O30">
        <f>(I30*21)/100</f>
      </c>
      <c t="s">
        <v>22</v>
      </c>
    </row>
    <row r="31" spans="1:5" ht="38.25">
      <c r="A31" s="34" t="s">
        <v>49</v>
      </c>
      <c r="E31" s="35" t="s">
        <v>522</v>
      </c>
    </row>
    <row r="32" spans="1:5" ht="12.75">
      <c r="A32" s="36" t="s">
        <v>51</v>
      </c>
      <c r="E32" s="37" t="s">
        <v>1056</v>
      </c>
    </row>
    <row r="33" spans="1:5" ht="63.75">
      <c r="A33" t="s">
        <v>53</v>
      </c>
      <c r="E33" s="35" t="s">
        <v>312</v>
      </c>
    </row>
    <row r="34" spans="1:16" ht="12.75">
      <c r="A34" s="25" t="s">
        <v>44</v>
      </c>
      <c s="29" t="s">
        <v>73</v>
      </c>
      <c s="29" t="s">
        <v>532</v>
      </c>
      <c s="25" t="s">
        <v>46</v>
      </c>
      <c s="30" t="s">
        <v>533</v>
      </c>
      <c s="31" t="s">
        <v>173</v>
      </c>
      <c s="32">
        <v>12</v>
      </c>
      <c s="33">
        <v>0</v>
      </c>
      <c s="33">
        <f>ROUND(ROUND(H34,2)*ROUND(G34,3),2)</f>
      </c>
      <c r="O34">
        <f>(I34*21)/100</f>
      </c>
      <c t="s">
        <v>22</v>
      </c>
    </row>
    <row r="35" spans="1:5" ht="38.25">
      <c r="A35" s="34" t="s">
        <v>49</v>
      </c>
      <c r="E35" s="35" t="s">
        <v>534</v>
      </c>
    </row>
    <row r="36" spans="1:5" ht="25.5">
      <c r="A36" s="36" t="s">
        <v>51</v>
      </c>
      <c r="E36" s="37" t="s">
        <v>1057</v>
      </c>
    </row>
    <row r="37" spans="1:5" ht="63.75">
      <c r="A37" t="s">
        <v>53</v>
      </c>
      <c r="E37" s="35" t="s">
        <v>536</v>
      </c>
    </row>
    <row r="38" spans="1:16" ht="25.5">
      <c r="A38" s="25" t="s">
        <v>44</v>
      </c>
      <c s="29" t="s">
        <v>77</v>
      </c>
      <c s="29" t="s">
        <v>308</v>
      </c>
      <c s="25" t="s">
        <v>46</v>
      </c>
      <c s="30" t="s">
        <v>309</v>
      </c>
      <c s="31" t="s">
        <v>256</v>
      </c>
      <c s="32">
        <v>118.5</v>
      </c>
      <c s="33">
        <v>0</v>
      </c>
      <c s="33">
        <f>ROUND(ROUND(H38,2)*ROUND(G38,3),2)</f>
      </c>
      <c r="O38">
        <f>(I38*21)/100</f>
      </c>
      <c t="s">
        <v>22</v>
      </c>
    </row>
    <row r="39" spans="1:5" ht="63.75">
      <c r="A39" s="34" t="s">
        <v>49</v>
      </c>
      <c r="E39" s="35" t="s">
        <v>537</v>
      </c>
    </row>
    <row r="40" spans="1:5" ht="12.75">
      <c r="A40" s="36" t="s">
        <v>51</v>
      </c>
      <c r="E40" s="37" t="s">
        <v>1058</v>
      </c>
    </row>
    <row r="41" spans="1:5" ht="63.75">
      <c r="A41" t="s">
        <v>53</v>
      </c>
      <c r="E41" s="35" t="s">
        <v>312</v>
      </c>
    </row>
    <row r="42" spans="1:16" ht="12.75">
      <c r="A42" s="25" t="s">
        <v>44</v>
      </c>
      <c s="29" t="s">
        <v>39</v>
      </c>
      <c s="29" t="s">
        <v>407</v>
      </c>
      <c s="25" t="s">
        <v>46</v>
      </c>
      <c s="30" t="s">
        <v>408</v>
      </c>
      <c s="31" t="s">
        <v>256</v>
      </c>
      <c s="32">
        <v>31.6</v>
      </c>
      <c s="33">
        <v>0</v>
      </c>
      <c s="33">
        <f>ROUND(ROUND(H42,2)*ROUND(G42,3),2)</f>
      </c>
      <c r="O42">
        <f>(I42*21)/100</f>
      </c>
      <c t="s">
        <v>22</v>
      </c>
    </row>
    <row r="43" spans="1:5" ht="38.25">
      <c r="A43" s="34" t="s">
        <v>49</v>
      </c>
      <c r="E43" s="35" t="s">
        <v>543</v>
      </c>
    </row>
    <row r="44" spans="1:5" ht="38.25">
      <c r="A44" s="36" t="s">
        <v>51</v>
      </c>
      <c r="E44" s="37" t="s">
        <v>1059</v>
      </c>
    </row>
    <row r="45" spans="1:5" ht="63.75">
      <c r="A45" t="s">
        <v>53</v>
      </c>
      <c r="E45" s="35" t="s">
        <v>312</v>
      </c>
    </row>
    <row r="46" spans="1:16" ht="12.75">
      <c r="A46" s="25" t="s">
        <v>44</v>
      </c>
      <c s="29" t="s">
        <v>41</v>
      </c>
      <c s="29" t="s">
        <v>413</v>
      </c>
      <c s="25" t="s">
        <v>46</v>
      </c>
      <c s="30" t="s">
        <v>414</v>
      </c>
      <c s="31" t="s">
        <v>415</v>
      </c>
      <c s="32">
        <v>6</v>
      </c>
      <c s="33">
        <v>0</v>
      </c>
      <c s="33">
        <f>ROUND(ROUND(H46,2)*ROUND(G46,3),2)</f>
      </c>
      <c r="O46">
        <f>(I46*21)/100</f>
      </c>
      <c t="s">
        <v>22</v>
      </c>
    </row>
    <row r="47" spans="1:5" ht="25.5">
      <c r="A47" s="34" t="s">
        <v>49</v>
      </c>
      <c r="E47" s="35" t="s">
        <v>1060</v>
      </c>
    </row>
    <row r="48" spans="1:5" ht="25.5">
      <c r="A48" s="36" t="s">
        <v>51</v>
      </c>
      <c r="E48" s="37" t="s">
        <v>1061</v>
      </c>
    </row>
    <row r="49" spans="1:5" ht="25.5">
      <c r="A49" t="s">
        <v>53</v>
      </c>
      <c r="E49" s="35" t="s">
        <v>418</v>
      </c>
    </row>
    <row r="50" spans="1:16" ht="12.75">
      <c r="A50" s="25" t="s">
        <v>44</v>
      </c>
      <c s="29" t="s">
        <v>88</v>
      </c>
      <c s="29" t="s">
        <v>317</v>
      </c>
      <c s="25" t="s">
        <v>46</v>
      </c>
      <c s="30" t="s">
        <v>318</v>
      </c>
      <c s="31" t="s">
        <v>256</v>
      </c>
      <c s="32">
        <v>2553</v>
      </c>
      <c s="33">
        <v>0</v>
      </c>
      <c s="33">
        <f>ROUND(ROUND(H50,2)*ROUND(G50,3),2)</f>
      </c>
      <c r="O50">
        <f>(I50*21)/100</f>
      </c>
      <c t="s">
        <v>22</v>
      </c>
    </row>
    <row r="51" spans="1:5" ht="51">
      <c r="A51" s="34" t="s">
        <v>49</v>
      </c>
      <c r="E51" s="35" t="s">
        <v>547</v>
      </c>
    </row>
    <row r="52" spans="1:5" ht="12.75">
      <c r="A52" s="36" t="s">
        <v>51</v>
      </c>
      <c r="E52" s="37" t="s">
        <v>1062</v>
      </c>
    </row>
    <row r="53" spans="1:5" ht="369.75">
      <c r="A53" t="s">
        <v>53</v>
      </c>
      <c r="E53" s="35" t="s">
        <v>321</v>
      </c>
    </row>
    <row r="54" spans="1:16" ht="12.75">
      <c r="A54" s="25" t="s">
        <v>44</v>
      </c>
      <c s="29" t="s">
        <v>92</v>
      </c>
      <c s="29" t="s">
        <v>264</v>
      </c>
      <c s="25" t="s">
        <v>83</v>
      </c>
      <c s="30" t="s">
        <v>265</v>
      </c>
      <c s="31" t="s">
        <v>256</v>
      </c>
      <c s="32">
        <v>4462.97</v>
      </c>
      <c s="33">
        <v>0</v>
      </c>
      <c s="33">
        <f>ROUND(ROUND(H54,2)*ROUND(G54,3),2)</f>
      </c>
      <c r="O54">
        <f>(I54*21)/100</f>
      </c>
      <c t="s">
        <v>22</v>
      </c>
    </row>
    <row r="55" spans="1:5" ht="12.75">
      <c r="A55" s="34" t="s">
        <v>49</v>
      </c>
      <c r="E55" s="35" t="s">
        <v>421</v>
      </c>
    </row>
    <row r="56" spans="1:5" ht="51">
      <c r="A56" s="36" t="s">
        <v>51</v>
      </c>
      <c r="E56" s="37" t="s">
        <v>1063</v>
      </c>
    </row>
    <row r="57" spans="1:5" ht="306">
      <c r="A57" t="s">
        <v>53</v>
      </c>
      <c r="E57" s="35" t="s">
        <v>268</v>
      </c>
    </row>
    <row r="58" spans="1:16" ht="12.75">
      <c r="A58" s="25" t="s">
        <v>44</v>
      </c>
      <c s="29" t="s">
        <v>97</v>
      </c>
      <c s="29" t="s">
        <v>264</v>
      </c>
      <c s="25" t="s">
        <v>86</v>
      </c>
      <c s="30" t="s">
        <v>265</v>
      </c>
      <c s="31" t="s">
        <v>256</v>
      </c>
      <c s="32">
        <v>525.3</v>
      </c>
      <c s="33">
        <v>0</v>
      </c>
      <c s="33">
        <f>ROUND(ROUND(H58,2)*ROUND(G58,3),2)</f>
      </c>
      <c r="O58">
        <f>(I58*21)/100</f>
      </c>
      <c t="s">
        <v>22</v>
      </c>
    </row>
    <row r="59" spans="1:5" ht="25.5">
      <c r="A59" s="34" t="s">
        <v>49</v>
      </c>
      <c r="E59" s="35" t="s">
        <v>554</v>
      </c>
    </row>
    <row r="60" spans="1:5" ht="38.25">
      <c r="A60" s="36" t="s">
        <v>51</v>
      </c>
      <c r="E60" s="37" t="s">
        <v>1064</v>
      </c>
    </row>
    <row r="61" spans="1:5" ht="306">
      <c r="A61" t="s">
        <v>53</v>
      </c>
      <c r="E61" s="35" t="s">
        <v>268</v>
      </c>
    </row>
    <row r="62" spans="1:16" ht="12.75">
      <c r="A62" s="25" t="s">
        <v>44</v>
      </c>
      <c s="29" t="s">
        <v>102</v>
      </c>
      <c s="29" t="s">
        <v>562</v>
      </c>
      <c s="25" t="s">
        <v>46</v>
      </c>
      <c s="30" t="s">
        <v>563</v>
      </c>
      <c s="31" t="s">
        <v>415</v>
      </c>
      <c s="32">
        <v>20</v>
      </c>
      <c s="33">
        <v>0</v>
      </c>
      <c s="33">
        <f>ROUND(ROUND(H62,2)*ROUND(G62,3),2)</f>
      </c>
      <c r="O62">
        <f>(I62*21)/100</f>
      </c>
      <c t="s">
        <v>22</v>
      </c>
    </row>
    <row r="63" spans="1:5" ht="25.5">
      <c r="A63" s="34" t="s">
        <v>49</v>
      </c>
      <c r="E63" s="35" t="s">
        <v>564</v>
      </c>
    </row>
    <row r="64" spans="1:5" ht="12.75">
      <c r="A64" s="36" t="s">
        <v>51</v>
      </c>
      <c r="E64" s="37" t="s">
        <v>1065</v>
      </c>
    </row>
    <row r="65" spans="1:5" ht="63.75">
      <c r="A65" t="s">
        <v>53</v>
      </c>
      <c r="E65" s="35" t="s">
        <v>566</v>
      </c>
    </row>
    <row r="66" spans="1:16" ht="12.75">
      <c r="A66" s="25" t="s">
        <v>44</v>
      </c>
      <c s="29" t="s">
        <v>107</v>
      </c>
      <c s="29" t="s">
        <v>567</v>
      </c>
      <c s="25" t="s">
        <v>46</v>
      </c>
      <c s="30" t="s">
        <v>568</v>
      </c>
      <c s="31" t="s">
        <v>256</v>
      </c>
      <c s="32">
        <v>248.512</v>
      </c>
      <c s="33">
        <v>0</v>
      </c>
      <c s="33">
        <f>ROUND(ROUND(H66,2)*ROUND(G66,3),2)</f>
      </c>
      <c r="O66">
        <f>(I66*21)/100</f>
      </c>
      <c t="s">
        <v>22</v>
      </c>
    </row>
    <row r="67" spans="1:5" ht="25.5">
      <c r="A67" s="34" t="s">
        <v>49</v>
      </c>
      <c r="E67" s="35" t="s">
        <v>569</v>
      </c>
    </row>
    <row r="68" spans="1:5" ht="102">
      <c r="A68" s="36" t="s">
        <v>51</v>
      </c>
      <c r="E68" s="37" t="s">
        <v>1066</v>
      </c>
    </row>
    <row r="69" spans="1:5" ht="318.75">
      <c r="A69" t="s">
        <v>53</v>
      </c>
      <c r="E69" s="35" t="s">
        <v>571</v>
      </c>
    </row>
    <row r="70" spans="1:16" ht="12.75">
      <c r="A70" s="25" t="s">
        <v>44</v>
      </c>
      <c s="29" t="s">
        <v>112</v>
      </c>
      <c s="29" t="s">
        <v>576</v>
      </c>
      <c s="25" t="s">
        <v>46</v>
      </c>
      <c s="30" t="s">
        <v>577</v>
      </c>
      <c s="31" t="s">
        <v>256</v>
      </c>
      <c s="32">
        <v>3046</v>
      </c>
      <c s="33">
        <v>0</v>
      </c>
      <c s="33">
        <f>ROUND(ROUND(H70,2)*ROUND(G70,3),2)</f>
      </c>
      <c r="O70">
        <f>(I70*21)/100</f>
      </c>
      <c t="s">
        <v>22</v>
      </c>
    </row>
    <row r="71" spans="1:5" ht="140.25">
      <c r="A71" s="34" t="s">
        <v>49</v>
      </c>
      <c r="E71" s="35" t="s">
        <v>1067</v>
      </c>
    </row>
    <row r="72" spans="1:5" ht="25.5">
      <c r="A72" s="36" t="s">
        <v>51</v>
      </c>
      <c r="E72" s="37" t="s">
        <v>1068</v>
      </c>
    </row>
    <row r="73" spans="1:5" ht="267.75">
      <c r="A73" t="s">
        <v>53</v>
      </c>
      <c r="E73" s="35" t="s">
        <v>357</v>
      </c>
    </row>
    <row r="74" spans="1:16" ht="12.75">
      <c r="A74" s="25" t="s">
        <v>44</v>
      </c>
      <c s="29" t="s">
        <v>116</v>
      </c>
      <c s="29" t="s">
        <v>277</v>
      </c>
      <c s="25" t="s">
        <v>46</v>
      </c>
      <c s="30" t="s">
        <v>278</v>
      </c>
      <c s="31" t="s">
        <v>256</v>
      </c>
      <c s="32">
        <v>2765.512</v>
      </c>
      <c s="33">
        <v>0</v>
      </c>
      <c s="33">
        <f>ROUND(ROUND(H74,2)*ROUND(G74,3),2)</f>
      </c>
      <c r="O74">
        <f>(I74*21)/100</f>
      </c>
      <c t="s">
        <v>22</v>
      </c>
    </row>
    <row r="75" spans="1:5" ht="12.75">
      <c r="A75" s="34" t="s">
        <v>49</v>
      </c>
      <c r="E75" s="35" t="s">
        <v>46</v>
      </c>
    </row>
    <row r="76" spans="1:5" ht="38.25">
      <c r="A76" s="36" t="s">
        <v>51</v>
      </c>
      <c r="E76" s="37" t="s">
        <v>1069</v>
      </c>
    </row>
    <row r="77" spans="1:5" ht="191.25">
      <c r="A77" t="s">
        <v>53</v>
      </c>
      <c r="E77" s="35" t="s">
        <v>281</v>
      </c>
    </row>
    <row r="78" spans="1:16" ht="12.75">
      <c r="A78" s="25" t="s">
        <v>44</v>
      </c>
      <c s="29" t="s">
        <v>121</v>
      </c>
      <c s="29" t="s">
        <v>353</v>
      </c>
      <c s="25" t="s">
        <v>46</v>
      </c>
      <c s="30" t="s">
        <v>354</v>
      </c>
      <c s="31" t="s">
        <v>256</v>
      </c>
      <c s="32">
        <v>1361.72</v>
      </c>
      <c s="33">
        <v>0</v>
      </c>
      <c s="33">
        <f>ROUND(ROUND(H78,2)*ROUND(G78,3),2)</f>
      </c>
      <c r="O78">
        <f>(I78*21)/100</f>
      </c>
      <c t="s">
        <v>22</v>
      </c>
    </row>
    <row r="79" spans="1:5" ht="114.75">
      <c r="A79" s="34" t="s">
        <v>49</v>
      </c>
      <c r="E79" s="35" t="s">
        <v>1070</v>
      </c>
    </row>
    <row r="80" spans="1:5" ht="51">
      <c r="A80" s="36" t="s">
        <v>51</v>
      </c>
      <c r="E80" s="37" t="s">
        <v>1071</v>
      </c>
    </row>
    <row r="81" spans="1:5" ht="267.75">
      <c r="A81" t="s">
        <v>53</v>
      </c>
      <c r="E81" s="35" t="s">
        <v>357</v>
      </c>
    </row>
    <row r="82" spans="1:16" ht="12.75">
      <c r="A82" s="25" t="s">
        <v>44</v>
      </c>
      <c s="29" t="s">
        <v>123</v>
      </c>
      <c s="29" t="s">
        <v>427</v>
      </c>
      <c s="25" t="s">
        <v>46</v>
      </c>
      <c s="30" t="s">
        <v>428</v>
      </c>
      <c s="31" t="s">
        <v>256</v>
      </c>
      <c s="32">
        <v>55.25</v>
      </c>
      <c s="33">
        <v>0</v>
      </c>
      <c s="33">
        <f>ROUND(ROUND(H82,2)*ROUND(G82,3),2)</f>
      </c>
      <c r="O82">
        <f>(I82*21)/100</f>
      </c>
      <c t="s">
        <v>22</v>
      </c>
    </row>
    <row r="83" spans="1:5" ht="102">
      <c r="A83" s="34" t="s">
        <v>49</v>
      </c>
      <c r="E83" s="35" t="s">
        <v>591</v>
      </c>
    </row>
    <row r="84" spans="1:5" ht="51">
      <c r="A84" s="36" t="s">
        <v>51</v>
      </c>
      <c r="E84" s="37" t="s">
        <v>1072</v>
      </c>
    </row>
    <row r="85" spans="1:5" ht="242.25">
      <c r="A85" t="s">
        <v>53</v>
      </c>
      <c r="E85" s="35" t="s">
        <v>431</v>
      </c>
    </row>
    <row r="86" spans="1:16" ht="12.75">
      <c r="A86" s="25" t="s">
        <v>44</v>
      </c>
      <c s="29" t="s">
        <v>129</v>
      </c>
      <c s="29" t="s">
        <v>358</v>
      </c>
      <c s="25" t="s">
        <v>46</v>
      </c>
      <c s="30" t="s">
        <v>359</v>
      </c>
      <c s="31" t="s">
        <v>256</v>
      </c>
      <c s="32">
        <v>36</v>
      </c>
      <c s="33">
        <v>0</v>
      </c>
      <c s="33">
        <f>ROUND(ROUND(H86,2)*ROUND(G86,3),2)</f>
      </c>
      <c r="O86">
        <f>(I86*21)/100</f>
      </c>
      <c t="s">
        <v>22</v>
      </c>
    </row>
    <row r="87" spans="1:5" ht="12.75">
      <c r="A87" s="34" t="s">
        <v>49</v>
      </c>
      <c r="E87" s="35" t="s">
        <v>1073</v>
      </c>
    </row>
    <row r="88" spans="1:5" ht="25.5">
      <c r="A88" s="36" t="s">
        <v>51</v>
      </c>
      <c r="E88" s="37" t="s">
        <v>1074</v>
      </c>
    </row>
    <row r="89" spans="1:5" ht="229.5">
      <c r="A89" t="s">
        <v>53</v>
      </c>
      <c r="E89" s="35" t="s">
        <v>362</v>
      </c>
    </row>
    <row r="90" spans="1:16" ht="12.75">
      <c r="A90" s="25" t="s">
        <v>44</v>
      </c>
      <c s="29" t="s">
        <v>133</v>
      </c>
      <c s="29" t="s">
        <v>595</v>
      </c>
      <c s="25" t="s">
        <v>46</v>
      </c>
      <c s="30" t="s">
        <v>596</v>
      </c>
      <c s="31" t="s">
        <v>256</v>
      </c>
      <c s="32">
        <v>117.758</v>
      </c>
      <c s="33">
        <v>0</v>
      </c>
      <c s="33">
        <f>ROUND(ROUND(H90,2)*ROUND(G90,3),2)</f>
      </c>
      <c r="O90">
        <f>(I90*21)/100</f>
      </c>
      <c t="s">
        <v>22</v>
      </c>
    </row>
    <row r="91" spans="1:5" ht="51">
      <c r="A91" s="34" t="s">
        <v>49</v>
      </c>
      <c r="E91" s="35" t="s">
        <v>1075</v>
      </c>
    </row>
    <row r="92" spans="1:5" ht="51">
      <c r="A92" s="36" t="s">
        <v>51</v>
      </c>
      <c r="E92" s="37" t="s">
        <v>1076</v>
      </c>
    </row>
    <row r="93" spans="1:5" ht="293.25">
      <c r="A93" t="s">
        <v>53</v>
      </c>
      <c r="E93" s="35" t="s">
        <v>599</v>
      </c>
    </row>
    <row r="94" spans="1:16" ht="12.75">
      <c r="A94" s="25" t="s">
        <v>44</v>
      </c>
      <c s="29" t="s">
        <v>135</v>
      </c>
      <c s="29" t="s">
        <v>363</v>
      </c>
      <c s="25" t="s">
        <v>46</v>
      </c>
      <c s="30" t="s">
        <v>364</v>
      </c>
      <c s="31" t="s">
        <v>173</v>
      </c>
      <c s="32">
        <v>2473.4</v>
      </c>
      <c s="33">
        <v>0</v>
      </c>
      <c s="33">
        <f>ROUND(ROUND(H94,2)*ROUND(G94,3),2)</f>
      </c>
      <c r="O94">
        <f>(I94*21)/100</f>
      </c>
      <c t="s">
        <v>22</v>
      </c>
    </row>
    <row r="95" spans="1:5" ht="12.75">
      <c r="A95" s="34" t="s">
        <v>49</v>
      </c>
      <c r="E95" s="35" t="s">
        <v>1077</v>
      </c>
    </row>
    <row r="96" spans="1:5" ht="51">
      <c r="A96" s="36" t="s">
        <v>51</v>
      </c>
      <c r="E96" s="37" t="s">
        <v>1078</v>
      </c>
    </row>
    <row r="97" spans="1:5" ht="25.5">
      <c r="A97" t="s">
        <v>53</v>
      </c>
      <c r="E97" s="35" t="s">
        <v>367</v>
      </c>
    </row>
    <row r="98" spans="1:16" ht="12.75">
      <c r="A98" s="25" t="s">
        <v>44</v>
      </c>
      <c s="29" t="s">
        <v>139</v>
      </c>
      <c s="29" t="s">
        <v>368</v>
      </c>
      <c s="25" t="s">
        <v>46</v>
      </c>
      <c s="30" t="s">
        <v>369</v>
      </c>
      <c s="31" t="s">
        <v>173</v>
      </c>
      <c s="32">
        <v>3427</v>
      </c>
      <c s="33">
        <v>0</v>
      </c>
      <c s="33">
        <f>ROUND(ROUND(H98,2)*ROUND(G98,3),2)</f>
      </c>
      <c r="O98">
        <f>(I98*21)/100</f>
      </c>
      <c t="s">
        <v>22</v>
      </c>
    </row>
    <row r="99" spans="1:5" ht="25.5">
      <c r="A99" s="34" t="s">
        <v>49</v>
      </c>
      <c r="E99" s="35" t="s">
        <v>1079</v>
      </c>
    </row>
    <row r="100" spans="1:5" ht="25.5">
      <c r="A100" s="36" t="s">
        <v>51</v>
      </c>
      <c r="E100" s="37" t="s">
        <v>1080</v>
      </c>
    </row>
    <row r="101" spans="1:5" ht="38.25">
      <c r="A101" t="s">
        <v>53</v>
      </c>
      <c r="E101" s="35" t="s">
        <v>285</v>
      </c>
    </row>
    <row r="102" spans="1:16" ht="12.75">
      <c r="A102" s="25" t="s">
        <v>44</v>
      </c>
      <c s="29" t="s">
        <v>143</v>
      </c>
      <c s="29" t="s">
        <v>623</v>
      </c>
      <c s="25" t="s">
        <v>46</v>
      </c>
      <c s="30" t="s">
        <v>624</v>
      </c>
      <c s="31" t="s">
        <v>173</v>
      </c>
      <c s="32">
        <v>75</v>
      </c>
      <c s="33">
        <v>0</v>
      </c>
      <c s="33">
        <f>ROUND(ROUND(H102,2)*ROUND(G102,3),2)</f>
      </c>
      <c r="O102">
        <f>(I102*21)/100</f>
      </c>
      <c t="s">
        <v>22</v>
      </c>
    </row>
    <row r="103" spans="1:5" ht="51">
      <c r="A103" s="34" t="s">
        <v>49</v>
      </c>
      <c r="E103" s="35" t="s">
        <v>1081</v>
      </c>
    </row>
    <row r="104" spans="1:5" ht="25.5">
      <c r="A104" s="36" t="s">
        <v>51</v>
      </c>
      <c r="E104" s="37" t="s">
        <v>1082</v>
      </c>
    </row>
    <row r="105" spans="1:5" ht="38.25">
      <c r="A105" t="s">
        <v>53</v>
      </c>
      <c r="E105" s="35" t="s">
        <v>289</v>
      </c>
    </row>
    <row r="106" spans="1:18" ht="12.75" customHeight="1">
      <c r="A106" s="6" t="s">
        <v>42</v>
      </c>
      <c s="6"/>
      <c s="40" t="s">
        <v>22</v>
      </c>
      <c s="6"/>
      <c s="27" t="s">
        <v>372</v>
      </c>
      <c s="6"/>
      <c s="6"/>
      <c s="6"/>
      <c s="41">
        <f>0+Q106</f>
      </c>
      <c r="O106">
        <f>0+R106</f>
      </c>
      <c r="Q106">
        <f>0+I107+I111+I115+I119</f>
      </c>
      <c>
        <f>0+O107+O111+O115+O119</f>
      </c>
    </row>
    <row r="107" spans="1:16" ht="12.75">
      <c r="A107" s="25" t="s">
        <v>44</v>
      </c>
      <c s="29" t="s">
        <v>147</v>
      </c>
      <c s="29" t="s">
        <v>628</v>
      </c>
      <c s="25" t="s">
        <v>46</v>
      </c>
      <c s="30" t="s">
        <v>629</v>
      </c>
      <c s="31" t="s">
        <v>256</v>
      </c>
      <c s="32">
        <v>31.452</v>
      </c>
      <c s="33">
        <v>0</v>
      </c>
      <c s="33">
        <f>ROUND(ROUND(H107,2)*ROUND(G107,3),2)</f>
      </c>
      <c r="O107">
        <f>(I107*21)/100</f>
      </c>
      <c t="s">
        <v>22</v>
      </c>
    </row>
    <row r="108" spans="1:5" ht="102">
      <c r="A108" s="34" t="s">
        <v>49</v>
      </c>
      <c r="E108" s="35" t="s">
        <v>630</v>
      </c>
    </row>
    <row r="109" spans="1:5" ht="51">
      <c r="A109" s="36" t="s">
        <v>51</v>
      </c>
      <c r="E109" s="37" t="s">
        <v>1083</v>
      </c>
    </row>
    <row r="110" spans="1:5" ht="38.25">
      <c r="A110" t="s">
        <v>53</v>
      </c>
      <c r="E110" s="35" t="s">
        <v>632</v>
      </c>
    </row>
    <row r="111" spans="1:16" ht="12.75">
      <c r="A111" s="25" t="s">
        <v>44</v>
      </c>
      <c s="29" t="s">
        <v>151</v>
      </c>
      <c s="29" t="s">
        <v>634</v>
      </c>
      <c s="25" t="s">
        <v>46</v>
      </c>
      <c s="30" t="s">
        <v>635</v>
      </c>
      <c s="31" t="s">
        <v>173</v>
      </c>
      <c s="32">
        <v>356.5</v>
      </c>
      <c s="33">
        <v>0</v>
      </c>
      <c s="33">
        <f>ROUND(ROUND(H111,2)*ROUND(G111,3),2)</f>
      </c>
      <c r="O111">
        <f>(I111*21)/100</f>
      </c>
      <c t="s">
        <v>22</v>
      </c>
    </row>
    <row r="112" spans="1:5" ht="76.5">
      <c r="A112" s="34" t="s">
        <v>49</v>
      </c>
      <c r="E112" s="35" t="s">
        <v>636</v>
      </c>
    </row>
    <row r="113" spans="1:5" ht="38.25">
      <c r="A113" s="36" t="s">
        <v>51</v>
      </c>
      <c r="E113" s="37" t="s">
        <v>1084</v>
      </c>
    </row>
    <row r="114" spans="1:5" ht="51">
      <c r="A114" t="s">
        <v>53</v>
      </c>
      <c r="E114" s="35" t="s">
        <v>638</v>
      </c>
    </row>
    <row r="115" spans="1:16" ht="12.75">
      <c r="A115" s="25" t="s">
        <v>44</v>
      </c>
      <c s="29" t="s">
        <v>155</v>
      </c>
      <c s="29" t="s">
        <v>654</v>
      </c>
      <c s="25" t="s">
        <v>46</v>
      </c>
      <c s="30" t="s">
        <v>655</v>
      </c>
      <c s="31" t="s">
        <v>256</v>
      </c>
      <c s="32">
        <v>1.92</v>
      </c>
      <c s="33">
        <v>0</v>
      </c>
      <c s="33">
        <f>ROUND(ROUND(H115,2)*ROUND(G115,3),2)</f>
      </c>
      <c r="O115">
        <f>(I115*21)/100</f>
      </c>
      <c t="s">
        <v>22</v>
      </c>
    </row>
    <row r="116" spans="1:5" ht="12.75">
      <c r="A116" s="34" t="s">
        <v>49</v>
      </c>
      <c r="E116" s="35" t="s">
        <v>656</v>
      </c>
    </row>
    <row r="117" spans="1:5" ht="51">
      <c r="A117" s="36" t="s">
        <v>51</v>
      </c>
      <c r="E117" s="37" t="s">
        <v>1085</v>
      </c>
    </row>
    <row r="118" spans="1:5" ht="369.75">
      <c r="A118" t="s">
        <v>53</v>
      </c>
      <c r="E118" s="35" t="s">
        <v>658</v>
      </c>
    </row>
    <row r="119" spans="1:16" ht="12.75">
      <c r="A119" s="25" t="s">
        <v>44</v>
      </c>
      <c s="29" t="s">
        <v>161</v>
      </c>
      <c s="29" t="s">
        <v>660</v>
      </c>
      <c s="25" t="s">
        <v>46</v>
      </c>
      <c s="30" t="s">
        <v>661</v>
      </c>
      <c s="31" t="s">
        <v>256</v>
      </c>
      <c s="32">
        <v>5</v>
      </c>
      <c s="33">
        <v>0</v>
      </c>
      <c s="33">
        <f>ROUND(ROUND(H119,2)*ROUND(G119,3),2)</f>
      </c>
      <c r="O119">
        <f>(I119*21)/100</f>
      </c>
      <c t="s">
        <v>22</v>
      </c>
    </row>
    <row r="120" spans="1:5" ht="12.75">
      <c r="A120" s="34" t="s">
        <v>49</v>
      </c>
      <c r="E120" s="35" t="s">
        <v>662</v>
      </c>
    </row>
    <row r="121" spans="1:5" ht="51">
      <c r="A121" s="36" t="s">
        <v>51</v>
      </c>
      <c r="E121" s="37" t="s">
        <v>1086</v>
      </c>
    </row>
    <row r="122" spans="1:5" ht="369.75">
      <c r="A122" t="s">
        <v>53</v>
      </c>
      <c r="E122" s="35" t="s">
        <v>658</v>
      </c>
    </row>
    <row r="123" spans="1:18" ht="12.75" customHeight="1">
      <c r="A123" s="6" t="s">
        <v>42</v>
      </c>
      <c s="6"/>
      <c s="40" t="s">
        <v>32</v>
      </c>
      <c s="6"/>
      <c s="27" t="s">
        <v>698</v>
      </c>
      <c s="6"/>
      <c s="6"/>
      <c s="6"/>
      <c s="41">
        <f>0+Q123</f>
      </c>
      <c r="O123">
        <f>0+R123</f>
      </c>
      <c r="Q123">
        <f>0+I124+I128+I132+I136</f>
      </c>
      <c>
        <f>0+O124+O128+O132+O136</f>
      </c>
    </row>
    <row r="124" spans="1:16" ht="12.75">
      <c r="A124" s="25" t="s">
        <v>44</v>
      </c>
      <c s="29" t="s">
        <v>168</v>
      </c>
      <c s="29" t="s">
        <v>700</v>
      </c>
      <c s="25" t="s">
        <v>46</v>
      </c>
      <c s="30" t="s">
        <v>701</v>
      </c>
      <c s="31" t="s">
        <v>256</v>
      </c>
      <c s="32">
        <v>0.33</v>
      </c>
      <c s="33">
        <v>0</v>
      </c>
      <c s="33">
        <f>ROUND(ROUND(H124,2)*ROUND(G124,3),2)</f>
      </c>
      <c r="O124">
        <f>(I124*21)/100</f>
      </c>
      <c t="s">
        <v>22</v>
      </c>
    </row>
    <row r="125" spans="1:5" ht="25.5">
      <c r="A125" s="34" t="s">
        <v>49</v>
      </c>
      <c r="E125" s="35" t="s">
        <v>1087</v>
      </c>
    </row>
    <row r="126" spans="1:5" ht="12.75">
      <c r="A126" s="36" t="s">
        <v>51</v>
      </c>
      <c r="E126" s="37" t="s">
        <v>703</v>
      </c>
    </row>
    <row r="127" spans="1:5" ht="369.75">
      <c r="A127" t="s">
        <v>53</v>
      </c>
      <c r="E127" s="35" t="s">
        <v>704</v>
      </c>
    </row>
    <row r="128" spans="1:16" ht="12.75">
      <c r="A128" s="25" t="s">
        <v>44</v>
      </c>
      <c s="29" t="s">
        <v>170</v>
      </c>
      <c s="29" t="s">
        <v>706</v>
      </c>
      <c s="25" t="s">
        <v>46</v>
      </c>
      <c s="30" t="s">
        <v>707</v>
      </c>
      <c s="31" t="s">
        <v>256</v>
      </c>
      <c s="32">
        <v>12.04</v>
      </c>
      <c s="33">
        <v>0</v>
      </c>
      <c s="33">
        <f>ROUND(ROUND(H128,2)*ROUND(G128,3),2)</f>
      </c>
      <c r="O128">
        <f>(I128*21)/100</f>
      </c>
      <c t="s">
        <v>22</v>
      </c>
    </row>
    <row r="129" spans="1:5" ht="25.5">
      <c r="A129" s="34" t="s">
        <v>49</v>
      </c>
      <c r="E129" s="35" t="s">
        <v>708</v>
      </c>
    </row>
    <row r="130" spans="1:5" ht="51">
      <c r="A130" s="36" t="s">
        <v>51</v>
      </c>
      <c r="E130" s="37" t="s">
        <v>1088</v>
      </c>
    </row>
    <row r="131" spans="1:5" ht="369.75">
      <c r="A131" t="s">
        <v>53</v>
      </c>
      <c r="E131" s="35" t="s">
        <v>704</v>
      </c>
    </row>
    <row r="132" spans="1:16" ht="12.75">
      <c r="A132" s="25" t="s">
        <v>44</v>
      </c>
      <c s="29" t="s">
        <v>176</v>
      </c>
      <c s="29" t="s">
        <v>711</v>
      </c>
      <c s="25" t="s">
        <v>46</v>
      </c>
      <c s="30" t="s">
        <v>712</v>
      </c>
      <c s="31" t="s">
        <v>256</v>
      </c>
      <c s="32">
        <v>20.968</v>
      </c>
      <c s="33">
        <v>0</v>
      </c>
      <c s="33">
        <f>ROUND(ROUND(H132,2)*ROUND(G132,3),2)</f>
      </c>
      <c r="O132">
        <f>(I132*21)/100</f>
      </c>
      <c t="s">
        <v>22</v>
      </c>
    </row>
    <row r="133" spans="1:5" ht="51">
      <c r="A133" s="34" t="s">
        <v>49</v>
      </c>
      <c r="E133" s="35" t="s">
        <v>1089</v>
      </c>
    </row>
    <row r="134" spans="1:5" ht="51">
      <c r="A134" s="36" t="s">
        <v>51</v>
      </c>
      <c r="E134" s="37" t="s">
        <v>1090</v>
      </c>
    </row>
    <row r="135" spans="1:5" ht="38.25">
      <c r="A135" t="s">
        <v>53</v>
      </c>
      <c r="E135" s="35" t="s">
        <v>632</v>
      </c>
    </row>
    <row r="136" spans="1:16" ht="12.75">
      <c r="A136" s="25" t="s">
        <v>44</v>
      </c>
      <c s="29" t="s">
        <v>180</v>
      </c>
      <c s="29" t="s">
        <v>716</v>
      </c>
      <c s="25" t="s">
        <v>46</v>
      </c>
      <c s="30" t="s">
        <v>717</v>
      </c>
      <c s="31" t="s">
        <v>256</v>
      </c>
      <c s="32">
        <v>20.48</v>
      </c>
      <c s="33">
        <v>0</v>
      </c>
      <c s="33">
        <f>ROUND(ROUND(H136,2)*ROUND(G136,3),2)</f>
      </c>
      <c r="O136">
        <f>(I136*21)/100</f>
      </c>
      <c t="s">
        <v>22</v>
      </c>
    </row>
    <row r="137" spans="1:5" ht="25.5">
      <c r="A137" s="34" t="s">
        <v>49</v>
      </c>
      <c r="E137" s="35" t="s">
        <v>718</v>
      </c>
    </row>
    <row r="138" spans="1:5" ht="51">
      <c r="A138" s="36" t="s">
        <v>51</v>
      </c>
      <c r="E138" s="37" t="s">
        <v>1091</v>
      </c>
    </row>
    <row r="139" spans="1:5" ht="102">
      <c r="A139" t="s">
        <v>53</v>
      </c>
      <c r="E139" s="35" t="s">
        <v>720</v>
      </c>
    </row>
    <row r="140" spans="1:18" ht="12.75" customHeight="1">
      <c r="A140" s="6" t="s">
        <v>42</v>
      </c>
      <c s="6"/>
      <c s="40" t="s">
        <v>34</v>
      </c>
      <c s="6"/>
      <c s="27" t="s">
        <v>378</v>
      </c>
      <c s="6"/>
      <c s="6"/>
      <c s="6"/>
      <c s="41">
        <f>0+Q140</f>
      </c>
      <c r="O140">
        <f>0+R140</f>
      </c>
      <c r="Q140">
        <f>0+I141+I145+I149+I153+I157+I161+I165+I169+I173+I177+I181+I185+I189</f>
      </c>
      <c>
        <f>0+O141+O145+O149+O153+O157+O161+O165+O169+O173+O177+O181+O185+O189</f>
      </c>
    </row>
    <row r="141" spans="1:16" ht="25.5">
      <c r="A141" s="25" t="s">
        <v>44</v>
      </c>
      <c s="29" t="s">
        <v>186</v>
      </c>
      <c s="29" t="s">
        <v>722</v>
      </c>
      <c s="25" t="s">
        <v>46</v>
      </c>
      <c s="30" t="s">
        <v>723</v>
      </c>
      <c s="31" t="s">
        <v>173</v>
      </c>
      <c s="32">
        <v>1791.05</v>
      </c>
      <c s="33">
        <v>0</v>
      </c>
      <c s="33">
        <f>ROUND(ROUND(H141,2)*ROUND(G141,3),2)</f>
      </c>
      <c r="O141">
        <f>(I141*21)/100</f>
      </c>
      <c t="s">
        <v>22</v>
      </c>
    </row>
    <row r="142" spans="1:5" ht="25.5">
      <c r="A142" s="34" t="s">
        <v>49</v>
      </c>
      <c r="E142" s="35" t="s">
        <v>1092</v>
      </c>
    </row>
    <row r="143" spans="1:5" ht="25.5">
      <c r="A143" s="36" t="s">
        <v>51</v>
      </c>
      <c r="E143" s="37" t="s">
        <v>1093</v>
      </c>
    </row>
    <row r="144" spans="1:5" ht="51">
      <c r="A144" t="s">
        <v>53</v>
      </c>
      <c r="E144" s="35" t="s">
        <v>382</v>
      </c>
    </row>
    <row r="145" spans="1:16" ht="12.75">
      <c r="A145" s="25" t="s">
        <v>44</v>
      </c>
      <c s="29" t="s">
        <v>191</v>
      </c>
      <c s="29" t="s">
        <v>379</v>
      </c>
      <c s="25" t="s">
        <v>46</v>
      </c>
      <c s="30" t="s">
        <v>380</v>
      </c>
      <c s="31" t="s">
        <v>173</v>
      </c>
      <c s="32">
        <v>2138.5</v>
      </c>
      <c s="33">
        <v>0</v>
      </c>
      <c s="33">
        <f>ROUND(ROUND(H145,2)*ROUND(G145,3),2)</f>
      </c>
      <c r="O145">
        <f>(I145*21)/100</f>
      </c>
      <c t="s">
        <v>22</v>
      </c>
    </row>
    <row r="146" spans="1:5" ht="25.5">
      <c r="A146" s="34" t="s">
        <v>49</v>
      </c>
      <c r="E146" s="35" t="s">
        <v>1094</v>
      </c>
    </row>
    <row r="147" spans="1:5" ht="63.75">
      <c r="A147" s="36" t="s">
        <v>51</v>
      </c>
      <c r="E147" s="37" t="s">
        <v>1095</v>
      </c>
    </row>
    <row r="148" spans="1:5" ht="51">
      <c r="A148" t="s">
        <v>53</v>
      </c>
      <c r="E148" s="35" t="s">
        <v>382</v>
      </c>
    </row>
    <row r="149" spans="1:16" ht="12.75">
      <c r="A149" s="25" t="s">
        <v>44</v>
      </c>
      <c s="29" t="s">
        <v>605</v>
      </c>
      <c s="29" t="s">
        <v>730</v>
      </c>
      <c s="25" t="s">
        <v>46</v>
      </c>
      <c s="30" t="s">
        <v>731</v>
      </c>
      <c s="31" t="s">
        <v>173</v>
      </c>
      <c s="32">
        <v>114.444</v>
      </c>
      <c s="33">
        <v>0</v>
      </c>
      <c s="33">
        <f>ROUND(ROUND(H149,2)*ROUND(G149,3),2)</f>
      </c>
      <c r="O149">
        <f>(I149*21)/100</f>
      </c>
      <c t="s">
        <v>22</v>
      </c>
    </row>
    <row r="150" spans="1:5" ht="25.5">
      <c r="A150" s="34" t="s">
        <v>49</v>
      </c>
      <c r="E150" s="35" t="s">
        <v>732</v>
      </c>
    </row>
    <row r="151" spans="1:5" ht="25.5">
      <c r="A151" s="36" t="s">
        <v>51</v>
      </c>
      <c r="E151" s="37" t="s">
        <v>1096</v>
      </c>
    </row>
    <row r="152" spans="1:5" ht="51">
      <c r="A152" t="s">
        <v>53</v>
      </c>
      <c r="E152" s="35" t="s">
        <v>382</v>
      </c>
    </row>
    <row r="153" spans="1:16" ht="12.75">
      <c r="A153" s="25" t="s">
        <v>44</v>
      </c>
      <c s="29" t="s">
        <v>608</v>
      </c>
      <c s="29" t="s">
        <v>735</v>
      </c>
      <c s="25" t="s">
        <v>46</v>
      </c>
      <c s="30" t="s">
        <v>736</v>
      </c>
      <c s="31" t="s">
        <v>173</v>
      </c>
      <c s="32">
        <v>104.04</v>
      </c>
      <c s="33">
        <v>0</v>
      </c>
      <c s="33">
        <f>ROUND(ROUND(H153,2)*ROUND(G153,3),2)</f>
      </c>
      <c r="O153">
        <f>(I153*21)/100</f>
      </c>
      <c t="s">
        <v>22</v>
      </c>
    </row>
    <row r="154" spans="1:5" ht="25.5">
      <c r="A154" s="34" t="s">
        <v>49</v>
      </c>
      <c r="E154" s="35" t="s">
        <v>737</v>
      </c>
    </row>
    <row r="155" spans="1:5" ht="25.5">
      <c r="A155" s="36" t="s">
        <v>51</v>
      </c>
      <c r="E155" s="37" t="s">
        <v>1097</v>
      </c>
    </row>
    <row r="156" spans="1:5" ht="102">
      <c r="A156" t="s">
        <v>53</v>
      </c>
      <c r="E156" s="35" t="s">
        <v>387</v>
      </c>
    </row>
    <row r="157" spans="1:16" ht="12.75">
      <c r="A157" s="25" t="s">
        <v>44</v>
      </c>
      <c s="29" t="s">
        <v>614</v>
      </c>
      <c s="29" t="s">
        <v>746</v>
      </c>
      <c s="25" t="s">
        <v>46</v>
      </c>
      <c s="30" t="s">
        <v>747</v>
      </c>
      <c s="31" t="s">
        <v>173</v>
      </c>
      <c s="32">
        <v>311.25</v>
      </c>
      <c s="33">
        <v>0</v>
      </c>
      <c s="33">
        <f>ROUND(ROUND(H157,2)*ROUND(G157,3),2)</f>
      </c>
      <c r="O157">
        <f>(I157*21)/100</f>
      </c>
      <c t="s">
        <v>22</v>
      </c>
    </row>
    <row r="158" spans="1:5" ht="25.5">
      <c r="A158" s="34" t="s">
        <v>49</v>
      </c>
      <c r="E158" s="35" t="s">
        <v>1098</v>
      </c>
    </row>
    <row r="159" spans="1:5" ht="63.75">
      <c r="A159" s="36" t="s">
        <v>51</v>
      </c>
      <c r="E159" s="37" t="s">
        <v>1099</v>
      </c>
    </row>
    <row r="160" spans="1:5" ht="102">
      <c r="A160" t="s">
        <v>53</v>
      </c>
      <c r="E160" s="35" t="s">
        <v>387</v>
      </c>
    </row>
    <row r="161" spans="1:16" ht="12.75">
      <c r="A161" s="25" t="s">
        <v>44</v>
      </c>
      <c s="29" t="s">
        <v>617</v>
      </c>
      <c s="29" t="s">
        <v>451</v>
      </c>
      <c s="25" t="s">
        <v>46</v>
      </c>
      <c s="30" t="s">
        <v>452</v>
      </c>
      <c s="31" t="s">
        <v>173</v>
      </c>
      <c s="32">
        <v>1895.09</v>
      </c>
      <c s="33">
        <v>0</v>
      </c>
      <c s="33">
        <f>ROUND(ROUND(H161,2)*ROUND(G161,3),2)</f>
      </c>
      <c r="O161">
        <f>(I161*21)/100</f>
      </c>
      <c t="s">
        <v>22</v>
      </c>
    </row>
    <row r="162" spans="1:5" ht="25.5">
      <c r="A162" s="34" t="s">
        <v>49</v>
      </c>
      <c r="E162" s="35" t="s">
        <v>751</v>
      </c>
    </row>
    <row r="163" spans="1:5" ht="51">
      <c r="A163" s="36" t="s">
        <v>51</v>
      </c>
      <c r="E163" s="37" t="s">
        <v>1100</v>
      </c>
    </row>
    <row r="164" spans="1:5" ht="51">
      <c r="A164" t="s">
        <v>53</v>
      </c>
      <c r="E164" s="35" t="s">
        <v>454</v>
      </c>
    </row>
    <row r="165" spans="1:16" ht="12.75">
      <c r="A165" s="25" t="s">
        <v>44</v>
      </c>
      <c s="29" t="s">
        <v>622</v>
      </c>
      <c s="29" t="s">
        <v>455</v>
      </c>
      <c s="25" t="s">
        <v>46</v>
      </c>
      <c s="30" t="s">
        <v>456</v>
      </c>
      <c s="31" t="s">
        <v>173</v>
      </c>
      <c s="32">
        <v>3296.8</v>
      </c>
      <c s="33">
        <v>0</v>
      </c>
      <c s="33">
        <f>ROUND(ROUND(H165,2)*ROUND(G165,3),2)</f>
      </c>
      <c r="O165">
        <f>(I165*21)/100</f>
      </c>
      <c t="s">
        <v>22</v>
      </c>
    </row>
    <row r="166" spans="1:5" ht="25.5">
      <c r="A166" s="34" t="s">
        <v>49</v>
      </c>
      <c r="E166" s="35" t="s">
        <v>1101</v>
      </c>
    </row>
    <row r="167" spans="1:5" ht="76.5">
      <c r="A167" s="36" t="s">
        <v>51</v>
      </c>
      <c r="E167" s="37" t="s">
        <v>1102</v>
      </c>
    </row>
    <row r="168" spans="1:5" ht="51">
      <c r="A168" t="s">
        <v>53</v>
      </c>
      <c r="E168" s="35" t="s">
        <v>454</v>
      </c>
    </row>
    <row r="169" spans="1:16" ht="12.75">
      <c r="A169" s="25" t="s">
        <v>44</v>
      </c>
      <c s="29" t="s">
        <v>627</v>
      </c>
      <c s="29" t="s">
        <v>459</v>
      </c>
      <c s="25" t="s">
        <v>46</v>
      </c>
      <c s="30" t="s">
        <v>460</v>
      </c>
      <c s="31" t="s">
        <v>173</v>
      </c>
      <c s="32">
        <v>1585</v>
      </c>
      <c s="33">
        <v>0</v>
      </c>
      <c s="33">
        <f>ROUND(ROUND(H169,2)*ROUND(G169,3),2)</f>
      </c>
      <c r="O169">
        <f>(I169*21)/100</f>
      </c>
      <c t="s">
        <v>22</v>
      </c>
    </row>
    <row r="170" spans="1:5" ht="25.5">
      <c r="A170" s="34" t="s">
        <v>49</v>
      </c>
      <c r="E170" s="35" t="s">
        <v>1103</v>
      </c>
    </row>
    <row r="171" spans="1:5" ht="25.5">
      <c r="A171" s="36" t="s">
        <v>51</v>
      </c>
      <c r="E171" s="37" t="s">
        <v>1104</v>
      </c>
    </row>
    <row r="172" spans="1:5" ht="140.25">
      <c r="A172" t="s">
        <v>53</v>
      </c>
      <c r="E172" s="35" t="s">
        <v>463</v>
      </c>
    </row>
    <row r="173" spans="1:16" ht="12.75">
      <c r="A173" s="25" t="s">
        <v>44</v>
      </c>
      <c s="29" t="s">
        <v>633</v>
      </c>
      <c s="29" t="s">
        <v>765</v>
      </c>
      <c s="25" t="s">
        <v>46</v>
      </c>
      <c s="30" t="s">
        <v>766</v>
      </c>
      <c s="31" t="s">
        <v>173</v>
      </c>
      <c s="32">
        <v>102</v>
      </c>
      <c s="33">
        <v>0</v>
      </c>
      <c s="33">
        <f>ROUND(ROUND(H173,2)*ROUND(G173,3),2)</f>
      </c>
      <c r="O173">
        <f>(I173*21)/100</f>
      </c>
      <c t="s">
        <v>22</v>
      </c>
    </row>
    <row r="174" spans="1:5" ht="25.5">
      <c r="A174" s="34" t="s">
        <v>49</v>
      </c>
      <c r="E174" s="35" t="s">
        <v>767</v>
      </c>
    </row>
    <row r="175" spans="1:5" ht="25.5">
      <c r="A175" s="36" t="s">
        <v>51</v>
      </c>
      <c r="E175" s="37" t="s">
        <v>1105</v>
      </c>
    </row>
    <row r="176" spans="1:5" ht="140.25">
      <c r="A176" t="s">
        <v>53</v>
      </c>
      <c r="E176" s="35" t="s">
        <v>463</v>
      </c>
    </row>
    <row r="177" spans="1:16" ht="12.75">
      <c r="A177" s="25" t="s">
        <v>44</v>
      </c>
      <c s="29" t="s">
        <v>639</v>
      </c>
      <c s="29" t="s">
        <v>1106</v>
      </c>
      <c s="25" t="s">
        <v>46</v>
      </c>
      <c s="30" t="s">
        <v>1107</v>
      </c>
      <c s="31" t="s">
        <v>173</v>
      </c>
      <c s="32">
        <v>1632.55</v>
      </c>
      <c s="33">
        <v>0</v>
      </c>
      <c s="33">
        <f>ROUND(ROUND(H177,2)*ROUND(G177,3),2)</f>
      </c>
      <c r="O177">
        <f>(I177*21)/100</f>
      </c>
      <c t="s">
        <v>22</v>
      </c>
    </row>
    <row r="178" spans="1:5" ht="25.5">
      <c r="A178" s="34" t="s">
        <v>49</v>
      </c>
      <c r="E178" s="35" t="s">
        <v>1108</v>
      </c>
    </row>
    <row r="179" spans="1:5" ht="25.5">
      <c r="A179" s="36" t="s">
        <v>51</v>
      </c>
      <c r="E179" s="37" t="s">
        <v>1109</v>
      </c>
    </row>
    <row r="180" spans="1:5" ht="140.25">
      <c r="A180" t="s">
        <v>53</v>
      </c>
      <c r="E180" s="35" t="s">
        <v>463</v>
      </c>
    </row>
    <row r="181" spans="1:16" ht="12.75">
      <c r="A181" s="25" t="s">
        <v>44</v>
      </c>
      <c s="29" t="s">
        <v>645</v>
      </c>
      <c s="29" t="s">
        <v>780</v>
      </c>
      <c s="25" t="s">
        <v>46</v>
      </c>
      <c s="30" t="s">
        <v>781</v>
      </c>
      <c s="31" t="s">
        <v>173</v>
      </c>
      <c s="32">
        <v>1664.25</v>
      </c>
      <c s="33">
        <v>0</v>
      </c>
      <c s="33">
        <f>ROUND(ROUND(H181,2)*ROUND(G181,3),2)</f>
      </c>
      <c r="O181">
        <f>(I181*21)/100</f>
      </c>
      <c t="s">
        <v>22</v>
      </c>
    </row>
    <row r="182" spans="1:5" ht="25.5">
      <c r="A182" s="34" t="s">
        <v>49</v>
      </c>
      <c r="E182" s="35" t="s">
        <v>1110</v>
      </c>
    </row>
    <row r="183" spans="1:5" ht="25.5">
      <c r="A183" s="36" t="s">
        <v>51</v>
      </c>
      <c r="E183" s="37" t="s">
        <v>1111</v>
      </c>
    </row>
    <row r="184" spans="1:5" ht="140.25">
      <c r="A184" t="s">
        <v>53</v>
      </c>
      <c r="E184" s="35" t="s">
        <v>463</v>
      </c>
    </row>
    <row r="185" spans="1:16" ht="12.75">
      <c r="A185" s="25" t="s">
        <v>44</v>
      </c>
      <c s="29" t="s">
        <v>648</v>
      </c>
      <c s="29" t="s">
        <v>468</v>
      </c>
      <c s="25" t="s">
        <v>46</v>
      </c>
      <c s="30" t="s">
        <v>469</v>
      </c>
      <c s="31" t="s">
        <v>173</v>
      </c>
      <c s="32">
        <v>1895.09</v>
      </c>
      <c s="33">
        <v>0</v>
      </c>
      <c s="33">
        <f>ROUND(ROUND(H185,2)*ROUND(G185,3),2)</f>
      </c>
      <c r="O185">
        <f>(I185*21)/100</f>
      </c>
      <c t="s">
        <v>22</v>
      </c>
    </row>
    <row r="186" spans="1:5" ht="12.75">
      <c r="A186" s="34" t="s">
        <v>49</v>
      </c>
      <c r="E186" s="35" t="s">
        <v>785</v>
      </c>
    </row>
    <row r="187" spans="1:5" ht="51">
      <c r="A187" s="36" t="s">
        <v>51</v>
      </c>
      <c r="E187" s="37" t="s">
        <v>1100</v>
      </c>
    </row>
    <row r="188" spans="1:5" ht="25.5">
      <c r="A188" t="s">
        <v>53</v>
      </c>
      <c r="E188" s="35" t="s">
        <v>471</v>
      </c>
    </row>
    <row r="189" spans="1:16" ht="12.75">
      <c r="A189" s="25" t="s">
        <v>44</v>
      </c>
      <c s="29" t="s">
        <v>653</v>
      </c>
      <c s="29" t="s">
        <v>787</v>
      </c>
      <c s="25" t="s">
        <v>46</v>
      </c>
      <c s="30" t="s">
        <v>788</v>
      </c>
      <c s="31" t="s">
        <v>173</v>
      </c>
      <c s="32">
        <v>5.6</v>
      </c>
      <c s="33">
        <v>0</v>
      </c>
      <c s="33">
        <f>ROUND(ROUND(H189,2)*ROUND(G189,3),2)</f>
      </c>
      <c r="O189">
        <f>(I189*21)/100</f>
      </c>
      <c t="s">
        <v>22</v>
      </c>
    </row>
    <row r="190" spans="1:5" ht="38.25">
      <c r="A190" s="34" t="s">
        <v>49</v>
      </c>
      <c r="E190" s="35" t="s">
        <v>789</v>
      </c>
    </row>
    <row r="191" spans="1:5" ht="12.75">
      <c r="A191" s="36" t="s">
        <v>51</v>
      </c>
      <c r="E191" s="37" t="s">
        <v>1112</v>
      </c>
    </row>
    <row r="192" spans="1:5" ht="153">
      <c r="A192" t="s">
        <v>53</v>
      </c>
      <c r="E192" s="35" t="s">
        <v>791</v>
      </c>
    </row>
    <row r="193" spans="1:18" ht="12.75" customHeight="1">
      <c r="A193" s="6" t="s">
        <v>42</v>
      </c>
      <c s="6"/>
      <c s="40" t="s">
        <v>77</v>
      </c>
      <c s="6"/>
      <c s="27" t="s">
        <v>804</v>
      </c>
      <c s="6"/>
      <c s="6"/>
      <c s="6"/>
      <c s="41">
        <f>0+Q193</f>
      </c>
      <c r="O193">
        <f>0+R193</f>
      </c>
      <c r="Q193">
        <f>0+I194+I198</f>
      </c>
      <c>
        <f>0+O194+O198</f>
      </c>
    </row>
    <row r="194" spans="1:16" ht="12.75">
      <c r="A194" s="25" t="s">
        <v>44</v>
      </c>
      <c s="29" t="s">
        <v>659</v>
      </c>
      <c s="29" t="s">
        <v>846</v>
      </c>
      <c s="25" t="s">
        <v>46</v>
      </c>
      <c s="30" t="s">
        <v>847</v>
      </c>
      <c s="31" t="s">
        <v>221</v>
      </c>
      <c s="32">
        <v>1</v>
      </c>
      <c s="33">
        <v>0</v>
      </c>
      <c s="33">
        <f>ROUND(ROUND(H194,2)*ROUND(G194,3),2)</f>
      </c>
      <c r="O194">
        <f>(I194*21)/100</f>
      </c>
      <c t="s">
        <v>22</v>
      </c>
    </row>
    <row r="195" spans="1:5" ht="25.5">
      <c r="A195" s="34" t="s">
        <v>49</v>
      </c>
      <c r="E195" s="35" t="s">
        <v>1113</v>
      </c>
    </row>
    <row r="196" spans="1:5" ht="12.75">
      <c r="A196" s="36" t="s">
        <v>51</v>
      </c>
      <c r="E196" s="37" t="s">
        <v>62</v>
      </c>
    </row>
    <row r="197" spans="1:5" ht="12.75">
      <c r="A197" t="s">
        <v>53</v>
      </c>
      <c r="E197" s="35" t="s">
        <v>849</v>
      </c>
    </row>
    <row r="198" spans="1:16" ht="12.75">
      <c r="A198" s="25" t="s">
        <v>44</v>
      </c>
      <c s="29" t="s">
        <v>664</v>
      </c>
      <c s="29" t="s">
        <v>851</v>
      </c>
      <c s="25" t="s">
        <v>46</v>
      </c>
      <c s="30" t="s">
        <v>852</v>
      </c>
      <c s="31" t="s">
        <v>221</v>
      </c>
      <c s="32">
        <v>7</v>
      </c>
      <c s="33">
        <v>0</v>
      </c>
      <c s="33">
        <f>ROUND(ROUND(H198,2)*ROUND(G198,3),2)</f>
      </c>
      <c r="O198">
        <f>(I198*21)/100</f>
      </c>
      <c t="s">
        <v>22</v>
      </c>
    </row>
    <row r="199" spans="1:5" ht="25.5">
      <c r="A199" s="34" t="s">
        <v>49</v>
      </c>
      <c r="E199" s="35" t="s">
        <v>1114</v>
      </c>
    </row>
    <row r="200" spans="1:5" ht="12.75">
      <c r="A200" s="36" t="s">
        <v>51</v>
      </c>
      <c r="E200" s="37" t="s">
        <v>854</v>
      </c>
    </row>
    <row r="201" spans="1:5" ht="38.25">
      <c r="A201" t="s">
        <v>53</v>
      </c>
      <c r="E201" s="35" t="s">
        <v>855</v>
      </c>
    </row>
    <row r="202" spans="1:18" ht="12.75" customHeight="1">
      <c r="A202" s="6" t="s">
        <v>42</v>
      </c>
      <c s="6"/>
      <c s="40" t="s">
        <v>39</v>
      </c>
      <c s="6"/>
      <c s="27" t="s">
        <v>488</v>
      </c>
      <c s="6"/>
      <c s="6"/>
      <c s="6"/>
      <c s="41">
        <f>0+Q202</f>
      </c>
      <c r="O202">
        <f>0+R202</f>
      </c>
      <c r="Q202">
        <f>0+I203+I207+I211+I215+I219+I223+I227+I231+I235+I239+I243+I247+I251</f>
      </c>
      <c>
        <f>0+O203+O207+O211+O215+O219+O223+O227+O231+O235+O239+O243+O247+O251</f>
      </c>
    </row>
    <row r="203" spans="1:16" ht="25.5">
      <c r="A203" s="25" t="s">
        <v>44</v>
      </c>
      <c s="29" t="s">
        <v>670</v>
      </c>
      <c s="29" t="s">
        <v>863</v>
      </c>
      <c s="25" t="s">
        <v>46</v>
      </c>
      <c s="30" t="s">
        <v>864</v>
      </c>
      <c s="31" t="s">
        <v>415</v>
      </c>
      <c s="32">
        <v>75</v>
      </c>
      <c s="33">
        <v>0</v>
      </c>
      <c s="33">
        <f>ROUND(ROUND(H203,2)*ROUND(G203,3),2)</f>
      </c>
      <c r="O203">
        <f>(I203*21)/100</f>
      </c>
      <c t="s">
        <v>22</v>
      </c>
    </row>
    <row r="204" spans="1:5" ht="38.25">
      <c r="A204" s="34" t="s">
        <v>49</v>
      </c>
      <c r="E204" s="35" t="s">
        <v>865</v>
      </c>
    </row>
    <row r="205" spans="1:5" ht="25.5">
      <c r="A205" s="36" t="s">
        <v>51</v>
      </c>
      <c r="E205" s="37" t="s">
        <v>1115</v>
      </c>
    </row>
    <row r="206" spans="1:5" ht="127.5">
      <c r="A206" t="s">
        <v>53</v>
      </c>
      <c r="E206" s="35" t="s">
        <v>867</v>
      </c>
    </row>
    <row r="207" spans="1:16" ht="12.75">
      <c r="A207" s="25" t="s">
        <v>44</v>
      </c>
      <c s="29" t="s">
        <v>673</v>
      </c>
      <c s="29" t="s">
        <v>879</v>
      </c>
      <c s="25" t="s">
        <v>46</v>
      </c>
      <c s="30" t="s">
        <v>880</v>
      </c>
      <c s="31" t="s">
        <v>221</v>
      </c>
      <c s="32">
        <v>33</v>
      </c>
      <c s="33">
        <v>0</v>
      </c>
      <c s="33">
        <f>ROUND(ROUND(H207,2)*ROUND(G207,3),2)</f>
      </c>
      <c r="O207">
        <f>(I207*21)/100</f>
      </c>
      <c t="s">
        <v>22</v>
      </c>
    </row>
    <row r="208" spans="1:5" ht="12.75">
      <c r="A208" s="34" t="s">
        <v>49</v>
      </c>
      <c r="E208" s="35" t="s">
        <v>46</v>
      </c>
    </row>
    <row r="209" spans="1:5" ht="25.5">
      <c r="A209" s="36" t="s">
        <v>51</v>
      </c>
      <c r="E209" s="37" t="s">
        <v>1116</v>
      </c>
    </row>
    <row r="210" spans="1:5" ht="51">
      <c r="A210" t="s">
        <v>53</v>
      </c>
      <c r="E210" s="35" t="s">
        <v>882</v>
      </c>
    </row>
    <row r="211" spans="1:16" ht="12.75">
      <c r="A211" s="25" t="s">
        <v>44</v>
      </c>
      <c s="29" t="s">
        <v>679</v>
      </c>
      <c s="29" t="s">
        <v>884</v>
      </c>
      <c s="25" t="s">
        <v>46</v>
      </c>
      <c s="30" t="s">
        <v>885</v>
      </c>
      <c s="31" t="s">
        <v>221</v>
      </c>
      <c s="32">
        <v>12</v>
      </c>
      <c s="33">
        <v>0</v>
      </c>
      <c s="33">
        <f>ROUND(ROUND(H211,2)*ROUND(G211,3),2)</f>
      </c>
      <c r="O211">
        <f>(I211*21)/100</f>
      </c>
      <c t="s">
        <v>22</v>
      </c>
    </row>
    <row r="212" spans="1:5" ht="25.5">
      <c r="A212" s="34" t="s">
        <v>49</v>
      </c>
      <c r="E212" s="35" t="s">
        <v>886</v>
      </c>
    </row>
    <row r="213" spans="1:5" ht="25.5">
      <c r="A213" s="36" t="s">
        <v>51</v>
      </c>
      <c r="E213" s="37" t="s">
        <v>1117</v>
      </c>
    </row>
    <row r="214" spans="1:5" ht="25.5">
      <c r="A214" t="s">
        <v>53</v>
      </c>
      <c r="E214" s="35" t="s">
        <v>888</v>
      </c>
    </row>
    <row r="215" spans="1:16" ht="12.75">
      <c r="A215" s="25" t="s">
        <v>44</v>
      </c>
      <c s="29" t="s">
        <v>686</v>
      </c>
      <c s="29" t="s">
        <v>890</v>
      </c>
      <c s="25" t="s">
        <v>46</v>
      </c>
      <c s="30" t="s">
        <v>891</v>
      </c>
      <c s="31" t="s">
        <v>221</v>
      </c>
      <c s="32">
        <v>33</v>
      </c>
      <c s="33">
        <v>0</v>
      </c>
      <c s="33">
        <f>ROUND(ROUND(H215,2)*ROUND(G215,3),2)</f>
      </c>
      <c r="O215">
        <f>(I215*21)/100</f>
      </c>
      <c t="s">
        <v>22</v>
      </c>
    </row>
    <row r="216" spans="1:5" ht="25.5">
      <c r="A216" s="34" t="s">
        <v>49</v>
      </c>
      <c r="E216" s="35" t="s">
        <v>892</v>
      </c>
    </row>
    <row r="217" spans="1:5" ht="25.5">
      <c r="A217" s="36" t="s">
        <v>51</v>
      </c>
      <c r="E217" s="37" t="s">
        <v>1116</v>
      </c>
    </row>
    <row r="218" spans="1:5" ht="12.75">
      <c r="A218" t="s">
        <v>53</v>
      </c>
      <c r="E218" s="35" t="s">
        <v>894</v>
      </c>
    </row>
    <row r="219" spans="1:16" ht="12.75">
      <c r="A219" s="25" t="s">
        <v>44</v>
      </c>
      <c s="29" t="s">
        <v>693</v>
      </c>
      <c s="29" t="s">
        <v>1118</v>
      </c>
      <c s="25" t="s">
        <v>46</v>
      </c>
      <c s="30" t="s">
        <v>1119</v>
      </c>
      <c s="31" t="s">
        <v>221</v>
      </c>
      <c s="32">
        <v>1</v>
      </c>
      <c s="33">
        <v>0</v>
      </c>
      <c s="33">
        <f>ROUND(ROUND(H219,2)*ROUND(G219,3),2)</f>
      </c>
      <c r="O219">
        <f>(I219*21)/100</f>
      </c>
      <c t="s">
        <v>22</v>
      </c>
    </row>
    <row r="220" spans="1:5" ht="38.25">
      <c r="A220" s="34" t="s">
        <v>49</v>
      </c>
      <c r="E220" s="35" t="s">
        <v>1120</v>
      </c>
    </row>
    <row r="221" spans="1:5" ht="12.75">
      <c r="A221" s="36" t="s">
        <v>51</v>
      </c>
      <c r="E221" s="37" t="s">
        <v>62</v>
      </c>
    </row>
    <row r="222" spans="1:5" ht="409.5">
      <c r="A222" t="s">
        <v>53</v>
      </c>
      <c r="E222" s="35" t="s">
        <v>899</v>
      </c>
    </row>
    <row r="223" spans="1:16" ht="12.75">
      <c r="A223" s="25" t="s">
        <v>44</v>
      </c>
      <c s="29" t="s">
        <v>699</v>
      </c>
      <c s="29" t="s">
        <v>1121</v>
      </c>
      <c s="25" t="s">
        <v>46</v>
      </c>
      <c s="30" t="s">
        <v>1122</v>
      </c>
      <c s="31" t="s">
        <v>415</v>
      </c>
      <c s="32">
        <v>10</v>
      </c>
      <c s="33">
        <v>0</v>
      </c>
      <c s="33">
        <f>ROUND(ROUND(H223,2)*ROUND(G223,3),2)</f>
      </c>
      <c r="O223">
        <f>(I223*21)/100</f>
      </c>
      <c t="s">
        <v>22</v>
      </c>
    </row>
    <row r="224" spans="1:5" ht="25.5">
      <c r="A224" s="34" t="s">
        <v>49</v>
      </c>
      <c r="E224" s="35" t="s">
        <v>1123</v>
      </c>
    </row>
    <row r="225" spans="1:5" ht="25.5">
      <c r="A225" s="36" t="s">
        <v>51</v>
      </c>
      <c r="E225" s="37" t="s">
        <v>1124</v>
      </c>
    </row>
    <row r="226" spans="1:5" ht="63.75">
      <c r="A226" t="s">
        <v>53</v>
      </c>
      <c r="E226" s="35" t="s">
        <v>905</v>
      </c>
    </row>
    <row r="227" spans="1:16" ht="12.75">
      <c r="A227" s="25" t="s">
        <v>44</v>
      </c>
      <c s="29" t="s">
        <v>705</v>
      </c>
      <c s="29" t="s">
        <v>901</v>
      </c>
      <c s="25" t="s">
        <v>46</v>
      </c>
      <c s="30" t="s">
        <v>902</v>
      </c>
      <c s="31" t="s">
        <v>415</v>
      </c>
      <c s="32">
        <v>12</v>
      </c>
      <c s="33">
        <v>0</v>
      </c>
      <c s="33">
        <f>ROUND(ROUND(H227,2)*ROUND(G227,3),2)</f>
      </c>
      <c r="O227">
        <f>(I227*21)/100</f>
      </c>
      <c t="s">
        <v>22</v>
      </c>
    </row>
    <row r="228" spans="1:5" ht="25.5">
      <c r="A228" s="34" t="s">
        <v>49</v>
      </c>
      <c r="E228" s="35" t="s">
        <v>903</v>
      </c>
    </row>
    <row r="229" spans="1:5" ht="25.5">
      <c r="A229" s="36" t="s">
        <v>51</v>
      </c>
      <c r="E229" s="37" t="s">
        <v>1125</v>
      </c>
    </row>
    <row r="230" spans="1:5" ht="63.75">
      <c r="A230" t="s">
        <v>53</v>
      </c>
      <c r="E230" s="35" t="s">
        <v>905</v>
      </c>
    </row>
    <row r="231" spans="1:16" ht="12.75">
      <c r="A231" s="25" t="s">
        <v>44</v>
      </c>
      <c s="29" t="s">
        <v>710</v>
      </c>
      <c s="29" t="s">
        <v>912</v>
      </c>
      <c s="25" t="s">
        <v>46</v>
      </c>
      <c s="30" t="s">
        <v>913</v>
      </c>
      <c s="31" t="s">
        <v>415</v>
      </c>
      <c s="32">
        <v>27</v>
      </c>
      <c s="33">
        <v>0</v>
      </c>
      <c s="33">
        <f>ROUND(ROUND(H231,2)*ROUND(G231,3),2)</f>
      </c>
      <c r="O231">
        <f>(I231*21)/100</f>
      </c>
      <c t="s">
        <v>22</v>
      </c>
    </row>
    <row r="232" spans="1:5" ht="25.5">
      <c r="A232" s="34" t="s">
        <v>49</v>
      </c>
      <c r="E232" s="35" t="s">
        <v>914</v>
      </c>
    </row>
    <row r="233" spans="1:5" ht="12.75">
      <c r="A233" s="36" t="s">
        <v>51</v>
      </c>
      <c r="E233" s="37" t="s">
        <v>1126</v>
      </c>
    </row>
    <row r="234" spans="1:5" ht="63.75">
      <c r="A234" t="s">
        <v>53</v>
      </c>
      <c r="E234" s="35" t="s">
        <v>905</v>
      </c>
    </row>
    <row r="235" spans="1:16" ht="12.75">
      <c r="A235" s="25" t="s">
        <v>44</v>
      </c>
      <c s="29" t="s">
        <v>715</v>
      </c>
      <c s="29" t="s">
        <v>922</v>
      </c>
      <c s="25" t="s">
        <v>46</v>
      </c>
      <c s="30" t="s">
        <v>923</v>
      </c>
      <c s="31" t="s">
        <v>415</v>
      </c>
      <c s="32">
        <v>6</v>
      </c>
      <c s="33">
        <v>0</v>
      </c>
      <c s="33">
        <f>ROUND(ROUND(H235,2)*ROUND(G235,3),2)</f>
      </c>
      <c r="O235">
        <f>(I235*21)/100</f>
      </c>
      <c t="s">
        <v>22</v>
      </c>
    </row>
    <row r="236" spans="1:5" ht="25.5">
      <c r="A236" s="34" t="s">
        <v>49</v>
      </c>
      <c r="E236" s="35" t="s">
        <v>1127</v>
      </c>
    </row>
    <row r="237" spans="1:5" ht="12.75">
      <c r="A237" s="36" t="s">
        <v>51</v>
      </c>
      <c r="E237" s="37" t="s">
        <v>1128</v>
      </c>
    </row>
    <row r="238" spans="1:5" ht="25.5">
      <c r="A238" t="s">
        <v>53</v>
      </c>
      <c r="E238" s="35" t="s">
        <v>926</v>
      </c>
    </row>
    <row r="239" spans="1:16" ht="12.75">
      <c r="A239" s="25" t="s">
        <v>44</v>
      </c>
      <c s="29" t="s">
        <v>721</v>
      </c>
      <c s="29" t="s">
        <v>928</v>
      </c>
      <c s="25" t="s">
        <v>46</v>
      </c>
      <c s="30" t="s">
        <v>929</v>
      </c>
      <c s="31" t="s">
        <v>415</v>
      </c>
      <c s="32">
        <v>6</v>
      </c>
      <c s="33">
        <v>0</v>
      </c>
      <c s="33">
        <f>ROUND(ROUND(H239,2)*ROUND(G239,3),2)</f>
      </c>
      <c r="O239">
        <f>(I239*21)/100</f>
      </c>
      <c t="s">
        <v>22</v>
      </c>
    </row>
    <row r="240" spans="1:5" ht="25.5">
      <c r="A240" s="34" t="s">
        <v>49</v>
      </c>
      <c r="E240" s="35" t="s">
        <v>930</v>
      </c>
    </row>
    <row r="241" spans="1:5" ht="25.5">
      <c r="A241" s="36" t="s">
        <v>51</v>
      </c>
      <c r="E241" s="37" t="s">
        <v>1061</v>
      </c>
    </row>
    <row r="242" spans="1:5" ht="38.25">
      <c r="A242" t="s">
        <v>53</v>
      </c>
      <c r="E242" s="35" t="s">
        <v>931</v>
      </c>
    </row>
    <row r="243" spans="1:16" ht="12.75">
      <c r="A243" s="25" t="s">
        <v>44</v>
      </c>
      <c s="29" t="s">
        <v>726</v>
      </c>
      <c s="29" t="s">
        <v>939</v>
      </c>
      <c s="25" t="s">
        <v>46</v>
      </c>
      <c s="30" t="s">
        <v>940</v>
      </c>
      <c s="31" t="s">
        <v>415</v>
      </c>
      <c s="32">
        <v>352</v>
      </c>
      <c s="33">
        <v>0</v>
      </c>
      <c s="33">
        <f>ROUND(ROUND(H243,2)*ROUND(G243,3),2)</f>
      </c>
      <c r="O243">
        <f>(I243*21)/100</f>
      </c>
      <c t="s">
        <v>22</v>
      </c>
    </row>
    <row r="244" spans="1:5" ht="51">
      <c r="A244" s="34" t="s">
        <v>49</v>
      </c>
      <c r="E244" s="35" t="s">
        <v>941</v>
      </c>
    </row>
    <row r="245" spans="1:5" ht="25.5">
      <c r="A245" s="36" t="s">
        <v>51</v>
      </c>
      <c r="E245" s="37" t="s">
        <v>1129</v>
      </c>
    </row>
    <row r="246" spans="1:5" ht="89.25">
      <c r="A246" t="s">
        <v>53</v>
      </c>
      <c r="E246" s="35" t="s">
        <v>943</v>
      </c>
    </row>
    <row r="247" spans="1:16" ht="12.75">
      <c r="A247" s="25" t="s">
        <v>44</v>
      </c>
      <c s="29" t="s">
        <v>729</v>
      </c>
      <c s="29" t="s">
        <v>978</v>
      </c>
      <c s="25" t="s">
        <v>46</v>
      </c>
      <c s="30" t="s">
        <v>979</v>
      </c>
      <c s="31" t="s">
        <v>221</v>
      </c>
      <c s="32">
        <v>1</v>
      </c>
      <c s="33">
        <v>0</v>
      </c>
      <c s="33">
        <f>ROUND(ROUND(H247,2)*ROUND(G247,3),2)</f>
      </c>
      <c r="O247">
        <f>(I247*21)/100</f>
      </c>
      <c t="s">
        <v>22</v>
      </c>
    </row>
    <row r="248" spans="1:5" ht="38.25">
      <c r="A248" s="34" t="s">
        <v>49</v>
      </c>
      <c r="E248" s="35" t="s">
        <v>980</v>
      </c>
    </row>
    <row r="249" spans="1:5" ht="12.75">
      <c r="A249" s="36" t="s">
        <v>51</v>
      </c>
      <c r="E249" s="37" t="s">
        <v>62</v>
      </c>
    </row>
    <row r="250" spans="1:5" ht="89.25">
      <c r="A250" t="s">
        <v>53</v>
      </c>
      <c r="E250" s="35" t="s">
        <v>982</v>
      </c>
    </row>
    <row r="251" spans="1:16" ht="12.75">
      <c r="A251" s="25" t="s">
        <v>44</v>
      </c>
      <c s="29" t="s">
        <v>734</v>
      </c>
      <c s="29" t="s">
        <v>984</v>
      </c>
      <c s="25" t="s">
        <v>46</v>
      </c>
      <c s="30" t="s">
        <v>985</v>
      </c>
      <c s="31" t="s">
        <v>415</v>
      </c>
      <c s="32">
        <v>25</v>
      </c>
      <c s="33">
        <v>0</v>
      </c>
      <c s="33">
        <f>ROUND(ROUND(H251,2)*ROUND(G251,3),2)</f>
      </c>
      <c r="O251">
        <f>(I251*21)/100</f>
      </c>
      <c t="s">
        <v>22</v>
      </c>
    </row>
    <row r="252" spans="1:5" ht="38.25">
      <c r="A252" s="34" t="s">
        <v>49</v>
      </c>
      <c r="E252" s="35" t="s">
        <v>986</v>
      </c>
    </row>
    <row r="253" spans="1:5" ht="12.75">
      <c r="A253" s="36" t="s">
        <v>51</v>
      </c>
      <c r="E253" s="37" t="s">
        <v>1130</v>
      </c>
    </row>
    <row r="254" spans="1:5" ht="76.5">
      <c r="A254" t="s">
        <v>53</v>
      </c>
      <c r="E254" s="35" t="s">
        <v>988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